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CARP 2022\01 - GGARP 2022\01 - ATAS - 2022\ATA 016-2022 - PREGÃO 013-2022- CONDICIONADORES DE AR - TIPO CASSETE  - SEPLAG-PRO-2022-07517\"/>
    </mc:Choice>
  </mc:AlternateContent>
  <bookViews>
    <workbookView xWindow="0" yWindow="0" windowWidth="24000" windowHeight="11010" activeTab="3"/>
  </bookViews>
  <sheets>
    <sheet name="ORIGINAL" sheetId="1" r:id="rId1"/>
    <sheet name="PÓS AJUSTES" sheetId="2" r:id="rId2"/>
    <sheet name="PÓS AJUSTES (2)" sheetId="3" r:id="rId3"/>
    <sheet name="PÓS COTAS" sheetId="4" r:id="rId4"/>
  </sheets>
  <calcPr calcId="152511"/>
</workbook>
</file>

<file path=xl/calcChain.xml><?xml version="1.0" encoding="utf-8"?>
<calcChain xmlns="http://schemas.openxmlformats.org/spreadsheetml/2006/main">
  <c r="U15" i="4" l="1"/>
  <c r="U17" i="4"/>
  <c r="U16" i="4" s="1"/>
  <c r="O19" i="4"/>
  <c r="S19" i="4"/>
  <c r="O20" i="4"/>
  <c r="S20" i="4"/>
  <c r="R18" i="4"/>
  <c r="S18" i="4"/>
  <c r="F18" i="4"/>
  <c r="G18" i="4"/>
  <c r="H18" i="4"/>
  <c r="I18" i="4"/>
  <c r="J18" i="4"/>
  <c r="K18" i="4"/>
  <c r="L18" i="4"/>
  <c r="M18" i="4"/>
  <c r="N18" i="4"/>
  <c r="O18" i="4"/>
  <c r="P18" i="4"/>
  <c r="Q18" i="4"/>
  <c r="S17" i="4"/>
  <c r="S16" i="4" s="1"/>
  <c r="R17" i="4"/>
  <c r="Q17" i="4"/>
  <c r="P17" i="4"/>
  <c r="P16" i="4" s="1"/>
  <c r="O17" i="4"/>
  <c r="O16" i="4" s="1"/>
  <c r="N17" i="4"/>
  <c r="M17" i="4"/>
  <c r="L17" i="4"/>
  <c r="L16" i="4" s="1"/>
  <c r="K17" i="4"/>
  <c r="K16" i="4" s="1"/>
  <c r="J17" i="4"/>
  <c r="I17" i="4"/>
  <c r="H17" i="4"/>
  <c r="H16" i="4" s="1"/>
  <c r="G17" i="4"/>
  <c r="G16" i="4" s="1"/>
  <c r="F17" i="4"/>
  <c r="F16" i="4" s="1"/>
  <c r="R16" i="4"/>
  <c r="Q16" i="4"/>
  <c r="N16" i="4"/>
  <c r="M16" i="4"/>
  <c r="J16" i="4"/>
  <c r="I16" i="4"/>
  <c r="S14" i="4"/>
  <c r="S13" i="4" s="1"/>
  <c r="R14" i="4"/>
  <c r="R13" i="4" s="1"/>
  <c r="Q14" i="4"/>
  <c r="P14" i="4"/>
  <c r="O14" i="4"/>
  <c r="O13" i="4" s="1"/>
  <c r="N14" i="4"/>
  <c r="M14" i="4"/>
  <c r="L14" i="4"/>
  <c r="L13" i="4" s="1"/>
  <c r="K14" i="4"/>
  <c r="K13" i="4" s="1"/>
  <c r="J14" i="4"/>
  <c r="J13" i="4" s="1"/>
  <c r="I14" i="4"/>
  <c r="I13" i="4" s="1"/>
  <c r="H14" i="4"/>
  <c r="G14" i="4"/>
  <c r="G13" i="4" s="1"/>
  <c r="F14" i="4"/>
  <c r="F13" i="4" s="1"/>
  <c r="Q13" i="4"/>
  <c r="P13" i="4"/>
  <c r="N13" i="4"/>
  <c r="M13" i="4"/>
  <c r="H13" i="4"/>
  <c r="S11" i="4"/>
  <c r="S10" i="4" s="1"/>
  <c r="R11" i="4"/>
  <c r="Q11" i="4"/>
  <c r="Q10" i="4" s="1"/>
  <c r="P11" i="4"/>
  <c r="O11" i="4"/>
  <c r="O10" i="4" s="1"/>
  <c r="N11" i="4"/>
  <c r="M11" i="4"/>
  <c r="M10" i="4" s="1"/>
  <c r="L11" i="4"/>
  <c r="L10" i="4" s="1"/>
  <c r="K11" i="4"/>
  <c r="K10" i="4" s="1"/>
  <c r="J11" i="4"/>
  <c r="I11" i="4"/>
  <c r="I10" i="4" s="1"/>
  <c r="H11" i="4"/>
  <c r="G11" i="4"/>
  <c r="G10" i="4" s="1"/>
  <c r="F11" i="4"/>
  <c r="R10" i="4"/>
  <c r="P10" i="4"/>
  <c r="N10" i="4"/>
  <c r="J10" i="4"/>
  <c r="H10" i="4"/>
  <c r="F10" i="4"/>
  <c r="S8" i="4"/>
  <c r="S7" i="4" s="1"/>
  <c r="R8" i="4"/>
  <c r="Q8" i="4"/>
  <c r="Q7" i="4" s="1"/>
  <c r="P8" i="4"/>
  <c r="O8" i="4"/>
  <c r="O7" i="4" s="1"/>
  <c r="N8" i="4"/>
  <c r="M8" i="4"/>
  <c r="L8" i="4"/>
  <c r="L7" i="4" s="1"/>
  <c r="K8" i="4"/>
  <c r="K7" i="4" s="1"/>
  <c r="J8" i="4"/>
  <c r="I8" i="4"/>
  <c r="I7" i="4" s="1"/>
  <c r="H8" i="4"/>
  <c r="H7" i="4" s="1"/>
  <c r="G8" i="4"/>
  <c r="G7" i="4" s="1"/>
  <c r="F8" i="4"/>
  <c r="R7" i="4"/>
  <c r="P7" i="4"/>
  <c r="N7" i="4"/>
  <c r="M7" i="4"/>
  <c r="J7" i="4"/>
  <c r="F7" i="4"/>
  <c r="S5" i="4"/>
  <c r="S4" i="4" s="1"/>
  <c r="R5" i="4"/>
  <c r="R4" i="4" s="1"/>
  <c r="Q5" i="4"/>
  <c r="Q4" i="4" s="1"/>
  <c r="Q19" i="4" s="1"/>
  <c r="P5" i="4"/>
  <c r="P20" i="4" s="1"/>
  <c r="O5" i="4"/>
  <c r="O4" i="4" s="1"/>
  <c r="N5" i="4"/>
  <c r="N4" i="4" s="1"/>
  <c r="N19" i="4" s="1"/>
  <c r="M5" i="4"/>
  <c r="M4" i="4" s="1"/>
  <c r="M19" i="4" s="1"/>
  <c r="L5" i="4"/>
  <c r="L4" i="4" s="1"/>
  <c r="K5" i="4"/>
  <c r="K4" i="4" s="1"/>
  <c r="K19" i="4" s="1"/>
  <c r="J5" i="4"/>
  <c r="J4" i="4" s="1"/>
  <c r="J19" i="4" s="1"/>
  <c r="I5" i="4"/>
  <c r="I4" i="4" s="1"/>
  <c r="I19" i="4" s="1"/>
  <c r="H5" i="4"/>
  <c r="H4" i="4" s="1"/>
  <c r="G5" i="4"/>
  <c r="G4" i="4" s="1"/>
  <c r="G19" i="4" s="1"/>
  <c r="F5" i="4"/>
  <c r="F4" i="4" s="1"/>
  <c r="F19" i="4" s="1"/>
  <c r="H19" i="4" l="1"/>
  <c r="R19" i="4"/>
  <c r="J20" i="4"/>
  <c r="P4" i="4"/>
  <c r="P19" i="4" s="1"/>
  <c r="R20" i="4"/>
  <c r="N20" i="4"/>
  <c r="I20" i="4"/>
  <c r="T11" i="4"/>
  <c r="Q20" i="4"/>
  <c r="M20" i="4"/>
  <c r="H20" i="4"/>
  <c r="F20" i="4"/>
  <c r="K20" i="4"/>
  <c r="G20" i="4"/>
  <c r="T16" i="4"/>
  <c r="V16" i="4" s="1"/>
  <c r="T14" i="4"/>
  <c r="T8" i="4"/>
  <c r="L19" i="4"/>
  <c r="T7" i="4"/>
  <c r="L20" i="4"/>
  <c r="T17" i="4"/>
  <c r="V17" i="4" s="1"/>
  <c r="T13" i="4"/>
  <c r="T10" i="4"/>
  <c r="T15" i="4" l="1"/>
  <c r="V15" i="4" s="1"/>
  <c r="T12" i="4"/>
  <c r="T9" i="4"/>
  <c r="U9" i="4" s="1"/>
  <c r="T6" i="4"/>
  <c r="T3" i="4"/>
  <c r="U3" i="4" s="1"/>
  <c r="U12" i="4" l="1"/>
  <c r="U14" i="4" s="1"/>
  <c r="V14" i="4" s="1"/>
  <c r="V9" i="4"/>
  <c r="U11" i="4"/>
  <c r="U6" i="4"/>
  <c r="U8" i="4" s="1"/>
  <c r="T18" i="4"/>
  <c r="J18" i="2"/>
  <c r="I18" i="2"/>
  <c r="H18" i="2"/>
  <c r="G18" i="2"/>
  <c r="F18" i="2"/>
  <c r="K17" i="2"/>
  <c r="K16" i="2"/>
  <c r="L16" i="2" s="1"/>
  <c r="M16" i="2" s="1"/>
  <c r="K15" i="2"/>
  <c r="L15" i="2" s="1"/>
  <c r="K14" i="2"/>
  <c r="K13" i="2"/>
  <c r="N8" i="2"/>
  <c r="M8" i="2"/>
  <c r="L8" i="2"/>
  <c r="K8" i="2"/>
  <c r="J8" i="2"/>
  <c r="I8" i="2"/>
  <c r="H8" i="2"/>
  <c r="G8" i="2"/>
  <c r="F8" i="2"/>
  <c r="U10" i="4" l="1"/>
  <c r="V10" i="4" s="1"/>
  <c r="V11" i="4"/>
  <c r="V12" i="4"/>
  <c r="U13" i="4"/>
  <c r="V13" i="4" s="1"/>
  <c r="U7" i="4"/>
  <c r="V7" i="4" s="1"/>
  <c r="V8" i="4"/>
  <c r="V6" i="4"/>
  <c r="U5" i="4"/>
  <c r="U18" i="4"/>
  <c r="V3" i="4"/>
  <c r="M15" i="2"/>
  <c r="L14" i="2"/>
  <c r="M14" i="2" s="1"/>
  <c r="K18" i="2"/>
  <c r="L13" i="2"/>
  <c r="M17" i="2"/>
  <c r="K14" i="1"/>
  <c r="L14" i="1" s="1"/>
  <c r="K15" i="1"/>
  <c r="L15" i="1" s="1"/>
  <c r="K16" i="1"/>
  <c r="L16" i="1" s="1"/>
  <c r="M16" i="1" s="1"/>
  <c r="K17" i="1"/>
  <c r="L17" i="1" s="1"/>
  <c r="K13" i="1"/>
  <c r="L13" i="1" s="1"/>
  <c r="J18" i="1"/>
  <c r="I18" i="1"/>
  <c r="H18" i="1"/>
  <c r="G18" i="1"/>
  <c r="F18" i="1"/>
  <c r="G8" i="1"/>
  <c r="H8" i="1"/>
  <c r="I8" i="1"/>
  <c r="J8" i="1"/>
  <c r="K8" i="1"/>
  <c r="L8" i="1"/>
  <c r="M8" i="1"/>
  <c r="F8" i="1"/>
  <c r="V18" i="4" l="1"/>
  <c r="U4" i="4"/>
  <c r="U19" i="4" s="1"/>
  <c r="U20" i="4"/>
  <c r="T5" i="4"/>
  <c r="L18" i="2"/>
  <c r="M13" i="2"/>
  <c r="M18" i="2" s="1"/>
  <c r="M17" i="1"/>
  <c r="L18" i="1"/>
  <c r="M13" i="1"/>
  <c r="M14" i="1"/>
  <c r="M15" i="1"/>
  <c r="K18" i="1"/>
  <c r="V5" i="4" l="1"/>
  <c r="V20" i="4" s="1"/>
  <c r="T20" i="4"/>
  <c r="M18" i="1"/>
  <c r="T4" i="4" l="1"/>
  <c r="T19" i="4" s="1"/>
  <c r="V4" i="4" l="1"/>
  <c r="V19" i="4" s="1"/>
</calcChain>
</file>

<file path=xl/sharedStrings.xml><?xml version="1.0" encoding="utf-8"?>
<sst xmlns="http://schemas.openxmlformats.org/spreadsheetml/2006/main" count="241" uniqueCount="43">
  <si>
    <t>Solicitado</t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</si>
  <si>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001</t>
    </r>
  </si>
  <si>
    <r>
      <rPr>
        <sz val="8"/>
        <color rgb="FF000000"/>
        <rFont val="Arial"/>
        <family val="2"/>
      </rPr>
      <t>UN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</si>
  <si>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002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</si>
  <si>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003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</si>
  <si>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004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</si>
  <si>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005</t>
    </r>
  </si>
  <si>
    <r>
      <rPr>
        <b/>
        <sz val="8"/>
        <color rgb="FF000000"/>
        <rFont val="Arial"/>
        <family val="2"/>
      </rPr>
      <t>Total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Geral:</t>
    </r>
  </si>
  <si>
    <t>ITEM</t>
  </si>
  <si>
    <t>LOTE</t>
  </si>
  <si>
    <t>UND</t>
  </si>
  <si>
    <t>CÓD</t>
  </si>
  <si>
    <t>DESCRIÇÃO</t>
  </si>
  <si>
    <t>PESQUISA DE DEMANDA Nº  484 - CONDICIONADOR DE AR TIPO CASSETE - ENCERRADA DIA 29.09.2020</t>
  </si>
  <si>
    <r>
      <t xml:space="preserve">CONDICIONADOR DE AR </t>
    </r>
    <r>
      <rPr>
        <b/>
        <sz val="8"/>
        <color rgb="FF000000"/>
        <rFont val="Arial"/>
        <family val="2"/>
      </rPr>
      <t>TIPO CASSETE INVERTER</t>
    </r>
    <r>
      <rPr>
        <sz val="8"/>
        <color rgb="FF000000"/>
        <rFont val="Arial"/>
        <family val="2"/>
      </rPr>
      <t xml:space="preserve">, CAPACIDADE DE REFRIGERAÇÃO DE </t>
    </r>
    <r>
      <rPr>
        <b/>
        <sz val="8"/>
        <color rgb="FF000000"/>
        <rFont val="Arial"/>
        <family val="2"/>
      </rPr>
      <t>17.000 A 19.000BTUS</t>
    </r>
    <r>
      <rPr>
        <sz val="8"/>
        <color rgb="FF000000"/>
        <rFont val="Arial"/>
        <family val="2"/>
      </rPr>
      <t xml:space="preserve">, TENSÃO NOMINAL DE 220V, CICLO FRIO OU QUENTE/FRIO, SERPENTINA DE COBRE, GABINETE E CHASSI COM TRATAMENTO ANTICORROSIVO, GÁS ECOLÓGICO R410A, COMPRESSOR ROTATIVO, CLASSIFICAÇÃO ENERGÉTICA INMETRO "A" OU "B", FILTRAGEM DE AR (REDUZ BACTÉRIAS E ODORES), DESUMIFICADOR, FUNÇÃO TURBO, CONTROLE REMOTO (INCLUSO PILHAS), MANUAL DO USUÁRIO EM LÍNGUA PORTUGUESA. </t>
    </r>
    <r>
      <rPr>
        <b/>
        <sz val="8"/>
        <color rgb="FF000000"/>
        <rFont val="Arial"/>
        <family val="2"/>
      </rPr>
      <t>INCLUINDO INSTALAÇÃO</t>
    </r>
    <r>
      <rPr>
        <sz val="8"/>
        <color rgb="FF000000"/>
        <rFont val="Arial"/>
        <family val="2"/>
      </rPr>
      <t>. UNIDADE.</t>
    </r>
  </si>
  <si>
    <r>
      <t>CONDICIONADOR DE AR</t>
    </r>
    <r>
      <rPr>
        <b/>
        <sz val="8"/>
        <color rgb="FF000000"/>
        <rFont val="Arial"/>
        <family val="2"/>
      </rPr>
      <t xml:space="preserve"> TIPO CASSETE INVERTER</t>
    </r>
    <r>
      <rPr>
        <sz val="8"/>
        <color rgb="FF000000"/>
        <rFont val="Arial"/>
        <family val="2"/>
      </rPr>
      <t xml:space="preserve">, CAPACIDADE DE REFRIGERAÇÃO DE </t>
    </r>
    <r>
      <rPr>
        <b/>
        <sz val="8"/>
        <color rgb="FF000000"/>
        <rFont val="Arial"/>
        <family val="2"/>
      </rPr>
      <t>21.000 A 24.000BTUS</t>
    </r>
    <r>
      <rPr>
        <sz val="8"/>
        <color rgb="FF000000"/>
        <rFont val="Arial"/>
        <family val="2"/>
      </rPr>
      <t xml:space="preserve">, TENSÃO NOMINAL DE 220V, CICLO FRIO OU QUENTE/FRIO, SERPENTINA DE COBRE, GABINETE E CHASSI COM TRATAMENTO ANTICORROSIVO, GÁS ECOLÓGICO R410A, COMPRESSOR ROTATIVO, CLASSIFICAÇÃO ENERGÉTICA INMETRO "A" OU "B", FILTRAGEM DE AR (REDUZ BACTÉRIAS E ODORES), DESUMIFICADOR, FUNÇÃO TURBO, CONTROLE REMOTO (INCLUSO PILHAS), MANUAL DO USUÁRIO EM LÍNGUA PORTUGUESA. </t>
    </r>
    <r>
      <rPr>
        <b/>
        <sz val="8"/>
        <color rgb="FF000000"/>
        <rFont val="Arial"/>
        <family val="2"/>
      </rPr>
      <t>INCLUINDO INSTALAÇÃO</t>
    </r>
    <r>
      <rPr>
        <sz val="8"/>
        <color rgb="FF000000"/>
        <rFont val="Arial"/>
        <family val="2"/>
      </rPr>
      <t>. UNIDADE.</t>
    </r>
  </si>
  <si>
    <r>
      <t xml:space="preserve">CONDICIONADOR DE AR </t>
    </r>
    <r>
      <rPr>
        <b/>
        <sz val="8"/>
        <color rgb="FF000000"/>
        <rFont val="Arial"/>
        <family val="2"/>
      </rPr>
      <t>TIPO CASSETE INVERTER</t>
    </r>
    <r>
      <rPr>
        <sz val="8"/>
        <color rgb="FF000000"/>
        <rFont val="Arial"/>
        <family val="2"/>
      </rPr>
      <t xml:space="preserve">, CAPACIDADE DE REFRIGERAÇÃO DE </t>
    </r>
    <r>
      <rPr>
        <b/>
        <sz val="8"/>
        <color rgb="FF000000"/>
        <rFont val="Arial"/>
        <family val="2"/>
      </rPr>
      <t>32.000 A 36.000BTUS</t>
    </r>
    <r>
      <rPr>
        <sz val="8"/>
        <color rgb="FF000000"/>
        <rFont val="Arial"/>
        <family val="2"/>
      </rPr>
      <t xml:space="preserve">, TENSÃO NOMINAL DE 220V, CICLO FRIO OU QUENTE/FRIO, SERPENTINA DE COBRE, GABINETE E CHASSI COM TRATAMENTO ANTICORROSIVO, GÁS ECOLÓGICO R410A, COMPRESSOR ROTATIVO, CLASSIFICAÇÃO ENERGÉTICA INMETRO "A" OU "B", FILTRAGEM DE AR (REDUZ BACTÉRIAS E ODORES), DESUMIFICADOR, FUNÇÃO TURBO, CONTROLE REMOTO (INCLUSO PILHAS), MANUAL DO USUÁRIO EM LÍNGUA PORTUGUESA. </t>
    </r>
    <r>
      <rPr>
        <b/>
        <sz val="8"/>
        <color rgb="FF000000"/>
        <rFont val="Arial"/>
        <family val="2"/>
      </rPr>
      <t>INCLUINDO INSTALAÇÃO</t>
    </r>
    <r>
      <rPr>
        <sz val="8"/>
        <color rgb="FF000000"/>
        <rFont val="Arial"/>
        <family val="2"/>
      </rPr>
      <t>. UNIDADE.</t>
    </r>
  </si>
  <si>
    <r>
      <t xml:space="preserve">CONDICIONADOR DE AR </t>
    </r>
    <r>
      <rPr>
        <b/>
        <sz val="8"/>
        <color rgb="FF000000"/>
        <rFont val="Arial"/>
        <family val="2"/>
      </rPr>
      <t>TIPO CASSETE INVERTER</t>
    </r>
    <r>
      <rPr>
        <sz val="8"/>
        <color rgb="FF000000"/>
        <rFont val="Arial"/>
        <family val="2"/>
      </rPr>
      <t xml:space="preserve">, CAPACIDADE DE REFRIGERAÇÃO DE </t>
    </r>
    <r>
      <rPr>
        <b/>
        <sz val="8"/>
        <color rgb="FF000000"/>
        <rFont val="Arial"/>
        <family val="2"/>
      </rPr>
      <t>46.000 A 48.000BTUS</t>
    </r>
    <r>
      <rPr>
        <sz val="8"/>
        <color rgb="FF000000"/>
        <rFont val="Arial"/>
        <family val="2"/>
      </rPr>
      <t xml:space="preserve">, TENSÃO NOMINAL DE 220V, CICLO FRIO OU QUENTE/FRIO, SERPENTINA DE COBRE, GABINETE E CHASSI COM TRATAMENTO ANTICORROSIVO, GÁS ECOLÓGICO R410A, COMPRESSOR ROTATIVO, CLASSIFICAÇÃO ENERGÉTICA INMETRO "A" OU "B", FILTRAGEM DE AR (REDUZ BACTÉRIAS E ODORES), DESUMIFICADOR, FUNÇÃO TURBO, CONTROLE REMOTO (INCLUSO PILHAS), MANUAL DO USUÁRIO EM LÍNGUA PORTUGUESA. </t>
    </r>
    <r>
      <rPr>
        <b/>
        <sz val="8"/>
        <color rgb="FF000000"/>
        <rFont val="Arial"/>
        <family val="2"/>
      </rPr>
      <t>INCLUINDO INSTALAÇÃO</t>
    </r>
    <r>
      <rPr>
        <sz val="8"/>
        <color rgb="FF000000"/>
        <rFont val="Arial"/>
        <family val="2"/>
      </rPr>
      <t>. UNIDADE.</t>
    </r>
  </si>
  <si>
    <r>
      <t xml:space="preserve">CONDICIONADOR DE AR </t>
    </r>
    <r>
      <rPr>
        <b/>
        <sz val="8"/>
        <color rgb="FF000000"/>
        <rFont val="Arial"/>
        <family val="2"/>
      </rPr>
      <t>TIPO CASSETE INVERTER</t>
    </r>
    <r>
      <rPr>
        <sz val="8"/>
        <color rgb="FF000000"/>
        <rFont val="Arial"/>
        <family val="2"/>
      </rPr>
      <t xml:space="preserve">, CAPACIDADE DE REFRIGERAÇÃO DE </t>
    </r>
    <r>
      <rPr>
        <b/>
        <sz val="8"/>
        <color rgb="FF000000"/>
        <rFont val="Arial"/>
        <family val="2"/>
      </rPr>
      <t>56.000 A 60.000BTUS</t>
    </r>
    <r>
      <rPr>
        <sz val="8"/>
        <color rgb="FF000000"/>
        <rFont val="Arial"/>
        <family val="2"/>
      </rPr>
      <t xml:space="preserve">, TENSÃO NOMINAL DE 220V, CICLO FRIO OU QUENTE/FRIO, SERPENTINA DE COBRE, GABINETE E CHASSI COM TRATAMENTO ANTICORROSIVO, GÁS ECOLÓGICO R410A, COMPRESSOR ROTATIVO, CLASSIFICAÇÃO ENERGÉTICA INMETRO "A" OU "B", FILTRAGEM DE AR (REDUZ BACTÉRIAS E ODORES), DESUMIFICADOR, FUNÇÃO TURBO, CONTROLE REMOTO (INCLUSO PILHAS), MANUAL DO USUÁRIO EM LÍNGUA PORTUGUESA. </t>
    </r>
    <r>
      <rPr>
        <b/>
        <sz val="8"/>
        <color rgb="FF000000"/>
        <rFont val="Arial"/>
        <family val="2"/>
      </rPr>
      <t>INCLUINDO INSTALAÇÃO</t>
    </r>
    <r>
      <rPr>
        <sz val="8"/>
        <color rgb="FF000000"/>
        <rFont val="Arial"/>
        <family val="2"/>
      </rPr>
      <t>. UNIDADE.</t>
    </r>
  </si>
  <si>
    <t>Total</t>
  </si>
  <si>
    <t>CASACIVIL</t>
  </si>
  <si>
    <t>DETRAN</t>
  </si>
  <si>
    <t>INTERMAT</t>
  </si>
  <si>
    <t>METAMAT</t>
  </si>
  <si>
    <t>MTI</t>
  </si>
  <si>
    <t>SECEL</t>
  </si>
  <si>
    <t>SEDEC</t>
  </si>
  <si>
    <t>SEFAZ</t>
  </si>
  <si>
    <t>SEMA</t>
  </si>
  <si>
    <t>SEPLAG</t>
  </si>
  <si>
    <t>SESP</t>
  </si>
  <si>
    <t>SINFRA</t>
  </si>
  <si>
    <t>RESERVA TÉCNICA</t>
  </si>
  <si>
    <t>Pesquisa</t>
  </si>
  <si>
    <t>Final</t>
  </si>
  <si>
    <t>GOVERNADORIA</t>
  </si>
  <si>
    <t>INDEA</t>
  </si>
  <si>
    <t>PESQUISA DE DEMANDA Nº  484 - CONDICIONADOR DE AR TIPO CASSETE - ENCERRADA DIA 29.09.2020 - REABERTURA DIA 08.10.2020 PARA INDEA INCLUIR DEMANDA</t>
  </si>
  <si>
    <t>QTDE</t>
  </si>
  <si>
    <t>Lt 002</t>
  </si>
  <si>
    <t>Lt 001</t>
  </si>
  <si>
    <t>Total Geral:</t>
  </si>
  <si>
    <t>PESQUISA DE DEMANDA Nº  484 - CONDICIONADOR DE AR TIPO CASSETE - ENCERRADA DIA 29.09.2020 - REABERTURA DIA 08.10.2020 PARA INDEA INCLUIR DEMANDA - DIA 26.08.21 - DIVISÃO DE COTAS E EXCLUSÃO MTI TRANFERENCIA QTD PARA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</si>
</sst>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9" fontId="2" fillId="0" borderId="5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justify" wrapText="1"/>
    </xf>
    <xf numFmtId="0" fontId="2" fillId="0" borderId="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9" fontId="1" fillId="4" borderId="5" xfId="0" applyNumberFormat="1" applyFont="1" applyFill="1" applyBorder="1" applyAlignment="1">
      <alignment horizontal="center" vertical="center" wrapText="1"/>
    </xf>
    <xf numFmtId="0" fontId="1" fillId="4" borderId="5" xfId="2" applyNumberFormat="1" applyFont="1" applyFill="1" applyBorder="1" applyAlignment="1">
      <alignment horizontal="center" vertical="center" wrapText="1"/>
    </xf>
    <xf numFmtId="1" fontId="1" fillId="4" borderId="5" xfId="2" applyNumberFormat="1" applyFont="1" applyFill="1" applyBorder="1" applyAlignment="1">
      <alignment horizontal="center" vertical="center" wrapText="1"/>
    </xf>
    <xf numFmtId="164" fontId="1" fillId="4" borderId="5" xfId="2" applyNumberFormat="1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9" fontId="1" fillId="5" borderId="5" xfId="0" applyNumberFormat="1" applyFont="1" applyFill="1" applyBorder="1" applyAlignment="1">
      <alignment horizontal="center" vertical="center" wrapText="1"/>
    </xf>
    <xf numFmtId="0" fontId="1" fillId="5" borderId="5" xfId="2" applyNumberFormat="1" applyFont="1" applyFill="1" applyBorder="1" applyAlignment="1">
      <alignment horizontal="center" vertical="center" wrapText="1"/>
    </xf>
    <xf numFmtId="164" fontId="1" fillId="5" borderId="5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left" vertical="center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left" vertic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9" fontId="6" fillId="4" borderId="5" xfId="0" applyNumberFormat="1" applyFont="1" applyFill="1" applyBorder="1" applyAlignment="1">
      <alignment horizontal="center" vertical="center" wrapText="1"/>
    </xf>
    <xf numFmtId="0" fontId="6" fillId="4" borderId="5" xfId="2" applyNumberFormat="1" applyFont="1" applyFill="1" applyBorder="1" applyAlignment="1">
      <alignment horizontal="center" vertical="center" wrapText="1"/>
    </xf>
    <xf numFmtId="1" fontId="6" fillId="4" borderId="5" xfId="2" applyNumberFormat="1" applyFont="1" applyFill="1" applyBorder="1" applyAlignment="1">
      <alignment horizontal="center" vertical="center" wrapText="1"/>
    </xf>
    <xf numFmtId="164" fontId="6" fillId="4" borderId="5" xfId="2" applyNumberFormat="1" applyFont="1" applyFill="1" applyBorder="1" applyAlignment="1">
      <alignment horizontal="center" vertical="center" wrapText="1"/>
    </xf>
    <xf numFmtId="9" fontId="6" fillId="5" borderId="5" xfId="0" applyNumberFormat="1" applyFont="1" applyFill="1" applyBorder="1" applyAlignment="1">
      <alignment horizontal="center" vertical="center" wrapText="1"/>
    </xf>
    <xf numFmtId="0" fontId="6" fillId="5" borderId="5" xfId="2" applyNumberFormat="1" applyFont="1" applyFill="1" applyBorder="1" applyAlignment="1">
      <alignment horizontal="center" vertical="center" wrapText="1"/>
    </xf>
    <xf numFmtId="164" fontId="6" fillId="5" borderId="5" xfId="2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</cellXfs>
  <cellStyles count="3">
    <cellStyle name="Normal" xfId="0" builtinId="0"/>
    <cellStyle name="Porcentagem" xfId="1" builtinId="5"/>
    <cellStyle name="Vírgula" xfId="2" builtin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M18"/>
  <sheetViews>
    <sheetView view="pageBreakPreview" topLeftCell="A10" zoomScaleNormal="100" zoomScaleSheetLayoutView="100" workbookViewId="0">
      <selection activeCell="E1" sqref="E1"/>
    </sheetView>
  </sheetViews>
  <sheetFormatPr defaultRowHeight="15" x14ac:dyDescent="0.25"/>
  <cols>
    <col min="1" max="1" width="5.140625" customWidth="1"/>
    <col min="2" max="2" width="5.28515625" bestFit="1" customWidth="1"/>
    <col min="3" max="3" width="4" bestFit="1" customWidth="1"/>
    <col min="4" max="4" width="7" bestFit="1" customWidth="1"/>
    <col min="5" max="5" width="90.140625" customWidth="1"/>
    <col min="6" max="7" width="9.7109375" customWidth="1"/>
    <col min="8" max="8" width="10.28515625" customWidth="1"/>
    <col min="9" max="13" width="9.7109375" customWidth="1"/>
  </cols>
  <sheetData>
    <row r="1" spans="1:13" ht="22.5" x14ac:dyDescent="0.25">
      <c r="A1" s="11" t="s">
        <v>13</v>
      </c>
      <c r="B1" s="2"/>
      <c r="C1" s="2"/>
      <c r="D1" s="1"/>
      <c r="E1" s="14"/>
      <c r="F1" s="18" t="s">
        <v>20</v>
      </c>
      <c r="G1" s="18" t="s">
        <v>21</v>
      </c>
      <c r="H1" s="18" t="s">
        <v>35</v>
      </c>
      <c r="I1" s="18" t="s">
        <v>22</v>
      </c>
      <c r="J1" s="18" t="s">
        <v>23</v>
      </c>
      <c r="K1" s="18" t="s">
        <v>24</v>
      </c>
      <c r="L1" s="18" t="s">
        <v>25</v>
      </c>
      <c r="M1" s="18" t="s">
        <v>26</v>
      </c>
    </row>
    <row r="2" spans="1:13" x14ac:dyDescent="0.25">
      <c r="A2" s="3" t="s">
        <v>8</v>
      </c>
      <c r="B2" s="3" t="s">
        <v>9</v>
      </c>
      <c r="C2" s="3" t="s">
        <v>10</v>
      </c>
      <c r="D2" s="3" t="s">
        <v>11</v>
      </c>
      <c r="E2" s="15" t="s">
        <v>12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</row>
    <row r="3" spans="1:13" ht="56.25" x14ac:dyDescent="0.25">
      <c r="A3" s="7">
        <v>1</v>
      </c>
      <c r="B3" s="5" t="s">
        <v>1</v>
      </c>
      <c r="C3" s="5" t="s">
        <v>2</v>
      </c>
      <c r="D3" s="5">
        <v>1095451</v>
      </c>
      <c r="E3" s="16" t="s">
        <v>14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5</v>
      </c>
      <c r="L3" s="19">
        <v>0</v>
      </c>
      <c r="M3" s="19">
        <v>0</v>
      </c>
    </row>
    <row r="4" spans="1:13" ht="56.25" x14ac:dyDescent="0.25">
      <c r="A4" s="8">
        <v>2</v>
      </c>
      <c r="B4" s="6" t="s">
        <v>3</v>
      </c>
      <c r="C4" s="6" t="s">
        <v>2</v>
      </c>
      <c r="D4" s="6">
        <v>1095452</v>
      </c>
      <c r="E4" s="16" t="s">
        <v>15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5</v>
      </c>
      <c r="L4" s="19">
        <v>0</v>
      </c>
      <c r="M4" s="19">
        <v>0</v>
      </c>
    </row>
    <row r="5" spans="1:13" ht="56.25" x14ac:dyDescent="0.25">
      <c r="A5" s="7">
        <v>3</v>
      </c>
      <c r="B5" s="5" t="s">
        <v>4</v>
      </c>
      <c r="C5" s="5" t="s">
        <v>2</v>
      </c>
      <c r="D5" s="5">
        <v>1095453</v>
      </c>
      <c r="E5" s="16" t="s">
        <v>16</v>
      </c>
      <c r="F5" s="19">
        <v>0</v>
      </c>
      <c r="G5" s="19">
        <v>2</v>
      </c>
      <c r="H5" s="19">
        <v>0</v>
      </c>
      <c r="I5" s="19">
        <v>0</v>
      </c>
      <c r="J5" s="19">
        <v>0</v>
      </c>
      <c r="K5" s="19">
        <v>0</v>
      </c>
      <c r="L5" s="19">
        <v>3</v>
      </c>
      <c r="M5" s="19">
        <v>8</v>
      </c>
    </row>
    <row r="6" spans="1:13" ht="56.25" x14ac:dyDescent="0.25">
      <c r="A6" s="8">
        <v>4</v>
      </c>
      <c r="B6" s="6" t="s">
        <v>5</v>
      </c>
      <c r="C6" s="6" t="s">
        <v>2</v>
      </c>
      <c r="D6" s="6">
        <v>1095454</v>
      </c>
      <c r="E6" s="16" t="s">
        <v>17</v>
      </c>
      <c r="F6" s="19">
        <v>9</v>
      </c>
      <c r="G6" s="19">
        <v>2</v>
      </c>
      <c r="H6" s="19">
        <v>10</v>
      </c>
      <c r="I6" s="19">
        <v>0</v>
      </c>
      <c r="J6" s="19">
        <v>10</v>
      </c>
      <c r="K6" s="19">
        <v>10</v>
      </c>
      <c r="L6" s="19">
        <v>2</v>
      </c>
      <c r="M6" s="19">
        <v>3</v>
      </c>
    </row>
    <row r="7" spans="1:13" ht="56.25" x14ac:dyDescent="0.25">
      <c r="A7" s="7">
        <v>5</v>
      </c>
      <c r="B7" s="5" t="s">
        <v>6</v>
      </c>
      <c r="C7" s="5" t="s">
        <v>2</v>
      </c>
      <c r="D7" s="5">
        <v>1095455</v>
      </c>
      <c r="E7" s="16" t="s">
        <v>18</v>
      </c>
      <c r="F7" s="19">
        <v>15</v>
      </c>
      <c r="G7" s="19">
        <v>8</v>
      </c>
      <c r="H7" s="19">
        <v>15</v>
      </c>
      <c r="I7" s="19">
        <v>6</v>
      </c>
      <c r="J7" s="19">
        <v>0</v>
      </c>
      <c r="K7" s="19">
        <v>20</v>
      </c>
      <c r="L7" s="19">
        <v>7</v>
      </c>
      <c r="M7" s="19">
        <v>4</v>
      </c>
    </row>
    <row r="8" spans="1:13" x14ac:dyDescent="0.25">
      <c r="A8" s="10" t="s">
        <v>7</v>
      </c>
      <c r="B8" s="9"/>
      <c r="C8" s="9"/>
      <c r="D8" s="9"/>
      <c r="E8" s="17"/>
      <c r="F8" s="20">
        <f>SUM(F3:F7)</f>
        <v>24</v>
      </c>
      <c r="G8" s="20">
        <f t="shared" ref="G8:M8" si="0">SUM(G3:G7)</f>
        <v>12</v>
      </c>
      <c r="H8" s="20">
        <f t="shared" si="0"/>
        <v>25</v>
      </c>
      <c r="I8" s="20">
        <f t="shared" si="0"/>
        <v>6</v>
      </c>
      <c r="J8" s="20">
        <f t="shared" si="0"/>
        <v>10</v>
      </c>
      <c r="K8" s="20">
        <f t="shared" si="0"/>
        <v>40</v>
      </c>
      <c r="L8" s="20">
        <f t="shared" si="0"/>
        <v>12</v>
      </c>
      <c r="M8" s="20">
        <f t="shared" si="0"/>
        <v>15</v>
      </c>
    </row>
    <row r="9" spans="1:13" x14ac:dyDescent="0.25">
      <c r="A9" s="21"/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</row>
    <row r="11" spans="1:13" ht="22.5" customHeight="1" x14ac:dyDescent="0.25">
      <c r="A11" s="11" t="s">
        <v>13</v>
      </c>
      <c r="B11" s="2"/>
      <c r="C11" s="2"/>
      <c r="D11" s="1"/>
      <c r="E11" s="14"/>
      <c r="F11" s="18" t="s">
        <v>27</v>
      </c>
      <c r="G11" s="18" t="s">
        <v>28</v>
      </c>
      <c r="H11" s="18" t="s">
        <v>29</v>
      </c>
      <c r="I11" s="18" t="s">
        <v>30</v>
      </c>
      <c r="J11" s="18" t="s">
        <v>31</v>
      </c>
      <c r="K11" s="4" t="s">
        <v>19</v>
      </c>
      <c r="L11" s="18" t="s">
        <v>32</v>
      </c>
      <c r="M11" s="4" t="s">
        <v>19</v>
      </c>
    </row>
    <row r="12" spans="1:13" x14ac:dyDescent="0.25">
      <c r="A12" s="3" t="s">
        <v>8</v>
      </c>
      <c r="B12" s="3" t="s">
        <v>9</v>
      </c>
      <c r="C12" s="3" t="s">
        <v>10</v>
      </c>
      <c r="D12" s="3" t="s">
        <v>11</v>
      </c>
      <c r="E12" s="15" t="s">
        <v>12</v>
      </c>
      <c r="F12" s="3" t="s">
        <v>0</v>
      </c>
      <c r="G12" s="3" t="s">
        <v>0</v>
      </c>
      <c r="H12" s="3" t="s">
        <v>0</v>
      </c>
      <c r="I12" s="3" t="s">
        <v>0</v>
      </c>
      <c r="J12" s="3" t="s">
        <v>0</v>
      </c>
      <c r="K12" s="3" t="s">
        <v>33</v>
      </c>
      <c r="L12" s="12">
        <v>0.1</v>
      </c>
      <c r="M12" s="4" t="s">
        <v>34</v>
      </c>
    </row>
    <row r="13" spans="1:13" ht="56.25" x14ac:dyDescent="0.25">
      <c r="A13" s="7">
        <v>1</v>
      </c>
      <c r="B13" s="5" t="s">
        <v>1</v>
      </c>
      <c r="C13" s="5" t="s">
        <v>2</v>
      </c>
      <c r="D13" s="5">
        <v>1095451</v>
      </c>
      <c r="E13" s="16" t="s">
        <v>14</v>
      </c>
      <c r="F13" s="19">
        <v>2</v>
      </c>
      <c r="G13" s="19">
        <v>0</v>
      </c>
      <c r="H13" s="19">
        <v>30</v>
      </c>
      <c r="I13" s="19">
        <v>20</v>
      </c>
      <c r="J13" s="19">
        <v>6</v>
      </c>
      <c r="K13" s="20">
        <f>SUM(F3:M3,F13:J13)</f>
        <v>63</v>
      </c>
      <c r="L13" s="13">
        <f>ROUNDDOWN(K13*$L$12,0)</f>
        <v>6</v>
      </c>
      <c r="M13" s="3">
        <f>K13+L13</f>
        <v>69</v>
      </c>
    </row>
    <row r="14" spans="1:13" ht="56.25" x14ac:dyDescent="0.25">
      <c r="A14" s="8">
        <v>2</v>
      </c>
      <c r="B14" s="6" t="s">
        <v>3</v>
      </c>
      <c r="C14" s="6" t="s">
        <v>2</v>
      </c>
      <c r="D14" s="6">
        <v>1095452</v>
      </c>
      <c r="E14" s="16" t="s">
        <v>15</v>
      </c>
      <c r="F14" s="19">
        <v>15</v>
      </c>
      <c r="G14" s="19">
        <v>0</v>
      </c>
      <c r="H14" s="19">
        <v>23</v>
      </c>
      <c r="I14" s="19">
        <v>16</v>
      </c>
      <c r="J14" s="19">
        <v>0</v>
      </c>
      <c r="K14" s="20">
        <f>SUM(F4:M4,F14:J14)</f>
        <v>59</v>
      </c>
      <c r="L14" s="13">
        <f t="shared" ref="L14:L17" si="1">ROUNDDOWN(K14*$L$12,0)</f>
        <v>5</v>
      </c>
      <c r="M14" s="3">
        <f t="shared" ref="M14:M17" si="2">K14+L14</f>
        <v>64</v>
      </c>
    </row>
    <row r="15" spans="1:13" ht="56.25" x14ac:dyDescent="0.25">
      <c r="A15" s="7">
        <v>3</v>
      </c>
      <c r="B15" s="5" t="s">
        <v>4</v>
      </c>
      <c r="C15" s="5" t="s">
        <v>2</v>
      </c>
      <c r="D15" s="5">
        <v>1095453</v>
      </c>
      <c r="E15" s="16" t="s">
        <v>16</v>
      </c>
      <c r="F15" s="19">
        <v>17</v>
      </c>
      <c r="G15" s="19">
        <v>8</v>
      </c>
      <c r="H15" s="19">
        <v>15</v>
      </c>
      <c r="I15" s="19">
        <v>16</v>
      </c>
      <c r="J15" s="19">
        <v>2</v>
      </c>
      <c r="K15" s="20">
        <f>SUM(F5:M5,F15:J15)</f>
        <v>71</v>
      </c>
      <c r="L15" s="13">
        <f t="shared" si="1"/>
        <v>7</v>
      </c>
      <c r="M15" s="3">
        <f t="shared" si="2"/>
        <v>78</v>
      </c>
    </row>
    <row r="16" spans="1:13" ht="56.25" x14ac:dyDescent="0.25">
      <c r="A16" s="8">
        <v>4</v>
      </c>
      <c r="B16" s="6" t="s">
        <v>5</v>
      </c>
      <c r="C16" s="6" t="s">
        <v>2</v>
      </c>
      <c r="D16" s="6">
        <v>1095454</v>
      </c>
      <c r="E16" s="16" t="s">
        <v>17</v>
      </c>
      <c r="F16" s="19">
        <v>16</v>
      </c>
      <c r="G16" s="19">
        <v>0</v>
      </c>
      <c r="H16" s="19">
        <v>15</v>
      </c>
      <c r="I16" s="19">
        <v>10</v>
      </c>
      <c r="J16" s="19">
        <v>0</v>
      </c>
      <c r="K16" s="20">
        <f>SUM(F6:M6,F16:J16)</f>
        <v>87</v>
      </c>
      <c r="L16" s="13">
        <f t="shared" si="1"/>
        <v>8</v>
      </c>
      <c r="M16" s="3">
        <f t="shared" si="2"/>
        <v>95</v>
      </c>
    </row>
    <row r="17" spans="1:13" ht="56.25" x14ac:dyDescent="0.25">
      <c r="A17" s="7">
        <v>5</v>
      </c>
      <c r="B17" s="5" t="s">
        <v>6</v>
      </c>
      <c r="C17" s="5" t="s">
        <v>2</v>
      </c>
      <c r="D17" s="5">
        <v>1095455</v>
      </c>
      <c r="E17" s="16" t="s">
        <v>18</v>
      </c>
      <c r="F17" s="19">
        <v>155</v>
      </c>
      <c r="G17" s="19">
        <v>3</v>
      </c>
      <c r="H17" s="19">
        <v>35</v>
      </c>
      <c r="I17" s="19">
        <v>10</v>
      </c>
      <c r="J17" s="19">
        <v>0</v>
      </c>
      <c r="K17" s="20">
        <f>SUM(F7:M7,F17:J17)</f>
        <v>278</v>
      </c>
      <c r="L17" s="13">
        <f t="shared" si="1"/>
        <v>27</v>
      </c>
      <c r="M17" s="3">
        <f t="shared" si="2"/>
        <v>305</v>
      </c>
    </row>
    <row r="18" spans="1:13" x14ac:dyDescent="0.25">
      <c r="A18" s="10" t="s">
        <v>7</v>
      </c>
      <c r="B18" s="9"/>
      <c r="C18" s="9"/>
      <c r="D18" s="9"/>
      <c r="E18" s="17"/>
      <c r="F18" s="20">
        <f t="shared" ref="F18" si="3">SUM(F13:F17)</f>
        <v>205</v>
      </c>
      <c r="G18" s="20">
        <f t="shared" ref="G18" si="4">SUM(G13:G17)</f>
        <v>11</v>
      </c>
      <c r="H18" s="20">
        <f t="shared" ref="H18" si="5">SUM(H13:H17)</f>
        <v>118</v>
      </c>
      <c r="I18" s="20">
        <f t="shared" ref="I18" si="6">SUM(I13:I17)</f>
        <v>72</v>
      </c>
      <c r="J18" s="20">
        <f t="shared" ref="J18" si="7">SUM(J13:J17)</f>
        <v>8</v>
      </c>
      <c r="K18" s="20">
        <f>SUM(K13:K17)</f>
        <v>558</v>
      </c>
      <c r="L18" s="20">
        <f t="shared" ref="L18" si="8">SUM(L13:L17)</f>
        <v>53</v>
      </c>
      <c r="M18" s="20">
        <f t="shared" ref="M18" si="9">SUM(M13:M17)</f>
        <v>611</v>
      </c>
    </row>
  </sheetData>
  <conditionalFormatting sqref="F3:M7">
    <cfRule type="cellIs" dxfId="7" priority="3" operator="greaterThan">
      <formula>0</formula>
    </cfRule>
  </conditionalFormatting>
  <conditionalFormatting sqref="F13:J17">
    <cfRule type="cellIs" dxfId="6" priority="2" operator="greaterThan">
      <formula>0</formula>
    </cfRule>
  </conditionalFormatting>
  <printOptions horizontalCentered="1" verticalCentered="1"/>
  <pageMargins left="0.23622047244094491" right="0.23622047244094491" top="0.41" bottom="0.2" header="0.23622047244094491" footer="0.19685039370078741"/>
  <pageSetup paperSize="9" scale="75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BreakPreview" topLeftCell="A10" zoomScaleNormal="100" zoomScaleSheetLayoutView="100" workbookViewId="0">
      <selection activeCell="K18" sqref="K18:M18"/>
    </sheetView>
  </sheetViews>
  <sheetFormatPr defaultRowHeight="15" x14ac:dyDescent="0.25"/>
  <cols>
    <col min="1" max="1" width="5.140625" customWidth="1"/>
    <col min="2" max="2" width="5.28515625" bestFit="1" customWidth="1"/>
    <col min="3" max="3" width="4" bestFit="1" customWidth="1"/>
    <col min="4" max="4" width="7" bestFit="1" customWidth="1"/>
    <col min="5" max="5" width="90.140625" customWidth="1"/>
    <col min="6" max="7" width="9.7109375" customWidth="1"/>
    <col min="8" max="8" width="10.28515625" customWidth="1"/>
    <col min="9" max="13" width="9.7109375" customWidth="1"/>
  </cols>
  <sheetData>
    <row r="1" spans="1:14" ht="27" customHeight="1" x14ac:dyDescent="0.25">
      <c r="A1" s="56" t="s">
        <v>37</v>
      </c>
      <c r="B1" s="56"/>
      <c r="C1" s="56"/>
      <c r="D1" s="56"/>
      <c r="E1" s="57"/>
      <c r="F1" s="18" t="s">
        <v>20</v>
      </c>
      <c r="G1" s="18" t="s">
        <v>21</v>
      </c>
      <c r="H1" s="18" t="s">
        <v>35</v>
      </c>
      <c r="I1" s="24" t="s">
        <v>36</v>
      </c>
      <c r="J1" s="18" t="s">
        <v>22</v>
      </c>
      <c r="K1" s="18" t="s">
        <v>23</v>
      </c>
      <c r="L1" s="18" t="s">
        <v>24</v>
      </c>
      <c r="M1" s="18" t="s">
        <v>25</v>
      </c>
      <c r="N1" s="18" t="s">
        <v>26</v>
      </c>
    </row>
    <row r="2" spans="1:14" x14ac:dyDescent="0.25">
      <c r="A2" s="3" t="s">
        <v>8</v>
      </c>
      <c r="B2" s="3" t="s">
        <v>9</v>
      </c>
      <c r="C2" s="3" t="s">
        <v>10</v>
      </c>
      <c r="D2" s="3" t="s">
        <v>11</v>
      </c>
      <c r="E2" s="15" t="s">
        <v>12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</row>
    <row r="3" spans="1:14" ht="56.25" x14ac:dyDescent="0.25">
      <c r="A3" s="7">
        <v>1</v>
      </c>
      <c r="B3" s="5" t="s">
        <v>1</v>
      </c>
      <c r="C3" s="5" t="s">
        <v>2</v>
      </c>
      <c r="D3" s="5">
        <v>1095451</v>
      </c>
      <c r="E3" s="16" t="s">
        <v>14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5</v>
      </c>
      <c r="M3" s="19">
        <v>0</v>
      </c>
      <c r="N3" s="19">
        <v>0</v>
      </c>
    </row>
    <row r="4" spans="1:14" ht="56.25" x14ac:dyDescent="0.25">
      <c r="A4" s="8">
        <v>2</v>
      </c>
      <c r="B4" s="6" t="s">
        <v>3</v>
      </c>
      <c r="C4" s="6" t="s">
        <v>2</v>
      </c>
      <c r="D4" s="6">
        <v>1095452</v>
      </c>
      <c r="E4" s="16" t="s">
        <v>15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5</v>
      </c>
      <c r="M4" s="19">
        <v>0</v>
      </c>
      <c r="N4" s="19">
        <v>0</v>
      </c>
    </row>
    <row r="5" spans="1:14" ht="56.25" x14ac:dyDescent="0.25">
      <c r="A5" s="7">
        <v>3</v>
      </c>
      <c r="B5" s="5" t="s">
        <v>4</v>
      </c>
      <c r="C5" s="5" t="s">
        <v>2</v>
      </c>
      <c r="D5" s="5">
        <v>1095453</v>
      </c>
      <c r="E5" s="16" t="s">
        <v>16</v>
      </c>
      <c r="F5" s="19">
        <v>0</v>
      </c>
      <c r="G5" s="19">
        <v>2</v>
      </c>
      <c r="H5" s="19">
        <v>0</v>
      </c>
      <c r="I5" s="26">
        <v>6</v>
      </c>
      <c r="J5" s="19">
        <v>0</v>
      </c>
      <c r="K5" s="19">
        <v>0</v>
      </c>
      <c r="L5" s="19">
        <v>0</v>
      </c>
      <c r="M5" s="19">
        <v>3</v>
      </c>
      <c r="N5" s="19">
        <v>8</v>
      </c>
    </row>
    <row r="6" spans="1:14" ht="56.25" x14ac:dyDescent="0.25">
      <c r="A6" s="8">
        <v>4</v>
      </c>
      <c r="B6" s="6" t="s">
        <v>5</v>
      </c>
      <c r="C6" s="6" t="s">
        <v>2</v>
      </c>
      <c r="D6" s="6">
        <v>1095454</v>
      </c>
      <c r="E6" s="16" t="s">
        <v>17</v>
      </c>
      <c r="F6" s="19">
        <v>9</v>
      </c>
      <c r="G6" s="19">
        <v>2</v>
      </c>
      <c r="H6" s="19">
        <v>10</v>
      </c>
      <c r="I6" s="19">
        <v>0</v>
      </c>
      <c r="J6" s="19">
        <v>0</v>
      </c>
      <c r="K6" s="19">
        <v>10</v>
      </c>
      <c r="L6" s="19">
        <v>10</v>
      </c>
      <c r="M6" s="19">
        <v>2</v>
      </c>
      <c r="N6" s="19">
        <v>3</v>
      </c>
    </row>
    <row r="7" spans="1:14" ht="56.25" x14ac:dyDescent="0.25">
      <c r="A7" s="7">
        <v>5</v>
      </c>
      <c r="B7" s="5" t="s">
        <v>6</v>
      </c>
      <c r="C7" s="5" t="s">
        <v>2</v>
      </c>
      <c r="D7" s="5">
        <v>1095455</v>
      </c>
      <c r="E7" s="16" t="s">
        <v>18</v>
      </c>
      <c r="F7" s="19">
        <v>15</v>
      </c>
      <c r="G7" s="19">
        <v>8</v>
      </c>
      <c r="H7" s="19">
        <v>15</v>
      </c>
      <c r="I7" s="26">
        <v>6</v>
      </c>
      <c r="J7" s="19">
        <v>6</v>
      </c>
      <c r="K7" s="19">
        <v>0</v>
      </c>
      <c r="L7" s="19">
        <v>20</v>
      </c>
      <c r="M7" s="19">
        <v>7</v>
      </c>
      <c r="N7" s="19">
        <v>4</v>
      </c>
    </row>
    <row r="8" spans="1:14" x14ac:dyDescent="0.25">
      <c r="A8" s="10" t="s">
        <v>7</v>
      </c>
      <c r="B8" s="9"/>
      <c r="C8" s="9"/>
      <c r="D8" s="9"/>
      <c r="E8" s="17"/>
      <c r="F8" s="20">
        <f>SUM(F3:F7)</f>
        <v>24</v>
      </c>
      <c r="G8" s="20">
        <f t="shared" ref="G8:N8" si="0">SUM(G3:G7)</f>
        <v>12</v>
      </c>
      <c r="H8" s="20">
        <f t="shared" si="0"/>
        <v>25</v>
      </c>
      <c r="I8" s="25">
        <f t="shared" si="0"/>
        <v>12</v>
      </c>
      <c r="J8" s="20">
        <f t="shared" si="0"/>
        <v>6</v>
      </c>
      <c r="K8" s="20">
        <f t="shared" si="0"/>
        <v>10</v>
      </c>
      <c r="L8" s="20">
        <f t="shared" si="0"/>
        <v>40</v>
      </c>
      <c r="M8" s="20">
        <f t="shared" si="0"/>
        <v>12</v>
      </c>
      <c r="N8" s="20">
        <f t="shared" si="0"/>
        <v>15</v>
      </c>
    </row>
    <row r="9" spans="1:14" x14ac:dyDescent="0.25">
      <c r="A9" s="21"/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</row>
    <row r="11" spans="1:14" ht="22.5" x14ac:dyDescent="0.25">
      <c r="A11" s="56" t="s">
        <v>37</v>
      </c>
      <c r="B11" s="56"/>
      <c r="C11" s="56"/>
      <c r="D11" s="56"/>
      <c r="E11" s="57"/>
      <c r="F11" s="18" t="s">
        <v>27</v>
      </c>
      <c r="G11" s="18" t="s">
        <v>28</v>
      </c>
      <c r="H11" s="18" t="s">
        <v>29</v>
      </c>
      <c r="I11" s="18" t="s">
        <v>30</v>
      </c>
      <c r="J11" s="18" t="s">
        <v>31</v>
      </c>
      <c r="K11" s="4" t="s">
        <v>19</v>
      </c>
      <c r="L11" s="18" t="s">
        <v>32</v>
      </c>
      <c r="M11" s="4" t="s">
        <v>19</v>
      </c>
    </row>
    <row r="12" spans="1:14" x14ac:dyDescent="0.25">
      <c r="A12" s="3" t="s">
        <v>8</v>
      </c>
      <c r="B12" s="3" t="s">
        <v>9</v>
      </c>
      <c r="C12" s="3" t="s">
        <v>10</v>
      </c>
      <c r="D12" s="3" t="s">
        <v>11</v>
      </c>
      <c r="E12" s="15" t="s">
        <v>12</v>
      </c>
      <c r="F12" s="3" t="s">
        <v>0</v>
      </c>
      <c r="G12" s="3" t="s">
        <v>0</v>
      </c>
      <c r="H12" s="3" t="s">
        <v>0</v>
      </c>
      <c r="I12" s="3" t="s">
        <v>0</v>
      </c>
      <c r="J12" s="3" t="s">
        <v>0</v>
      </c>
      <c r="K12" s="3" t="s">
        <v>33</v>
      </c>
      <c r="L12" s="12">
        <v>0.1</v>
      </c>
      <c r="M12" s="4" t="s">
        <v>34</v>
      </c>
    </row>
    <row r="13" spans="1:14" ht="56.25" x14ac:dyDescent="0.25">
      <c r="A13" s="7">
        <v>1</v>
      </c>
      <c r="B13" s="5" t="s">
        <v>1</v>
      </c>
      <c r="C13" s="5" t="s">
        <v>2</v>
      </c>
      <c r="D13" s="5">
        <v>1095451</v>
      </c>
      <c r="E13" s="16" t="s">
        <v>14</v>
      </c>
      <c r="F13" s="19">
        <v>2</v>
      </c>
      <c r="G13" s="19">
        <v>0</v>
      </c>
      <c r="H13" s="19">
        <v>30</v>
      </c>
      <c r="I13" s="19">
        <v>20</v>
      </c>
      <c r="J13" s="19">
        <v>6</v>
      </c>
      <c r="K13" s="20">
        <f>SUM(F3:N3,F13:J13)</f>
        <v>63</v>
      </c>
      <c r="L13" s="13">
        <f>ROUNDDOWN(K13*$L$12,0)</f>
        <v>6</v>
      </c>
      <c r="M13" s="3">
        <f>K13+L13</f>
        <v>69</v>
      </c>
    </row>
    <row r="14" spans="1:14" ht="56.25" x14ac:dyDescent="0.25">
      <c r="A14" s="8">
        <v>2</v>
      </c>
      <c r="B14" s="6" t="s">
        <v>3</v>
      </c>
      <c r="C14" s="6" t="s">
        <v>2</v>
      </c>
      <c r="D14" s="6">
        <v>1095452</v>
      </c>
      <c r="E14" s="16" t="s">
        <v>15</v>
      </c>
      <c r="F14" s="19">
        <v>15</v>
      </c>
      <c r="G14" s="19">
        <v>0</v>
      </c>
      <c r="H14" s="19">
        <v>23</v>
      </c>
      <c r="I14" s="19">
        <v>16</v>
      </c>
      <c r="J14" s="19">
        <v>0</v>
      </c>
      <c r="K14" s="20">
        <f>SUM(F4:N4,F14:J14)</f>
        <v>59</v>
      </c>
      <c r="L14" s="13">
        <f t="shared" ref="L14:L16" si="1">ROUNDDOWN(K14*$L$12,0)</f>
        <v>5</v>
      </c>
      <c r="M14" s="3">
        <f t="shared" ref="M14:M17" si="2">K14+L14</f>
        <v>64</v>
      </c>
    </row>
    <row r="15" spans="1:14" ht="56.25" x14ac:dyDescent="0.25">
      <c r="A15" s="7">
        <v>3</v>
      </c>
      <c r="B15" s="5" t="s">
        <v>4</v>
      </c>
      <c r="C15" s="5" t="s">
        <v>2</v>
      </c>
      <c r="D15" s="5">
        <v>1095453</v>
      </c>
      <c r="E15" s="16" t="s">
        <v>16</v>
      </c>
      <c r="F15" s="19">
        <v>17</v>
      </c>
      <c r="G15" s="19">
        <v>8</v>
      </c>
      <c r="H15" s="19">
        <v>15</v>
      </c>
      <c r="I15" s="19">
        <v>16</v>
      </c>
      <c r="J15" s="19">
        <v>2</v>
      </c>
      <c r="K15" s="20">
        <f>SUM(F5:N5,F15:J15)</f>
        <v>77</v>
      </c>
      <c r="L15" s="13">
        <f t="shared" si="1"/>
        <v>7</v>
      </c>
      <c r="M15" s="3">
        <f t="shared" si="2"/>
        <v>84</v>
      </c>
    </row>
    <row r="16" spans="1:14" ht="56.25" x14ac:dyDescent="0.25">
      <c r="A16" s="8">
        <v>4</v>
      </c>
      <c r="B16" s="6" t="s">
        <v>5</v>
      </c>
      <c r="C16" s="6" t="s">
        <v>2</v>
      </c>
      <c r="D16" s="6">
        <v>1095454</v>
      </c>
      <c r="E16" s="16" t="s">
        <v>17</v>
      </c>
      <c r="F16" s="19">
        <v>16</v>
      </c>
      <c r="G16" s="19">
        <v>0</v>
      </c>
      <c r="H16" s="19">
        <v>15</v>
      </c>
      <c r="I16" s="19">
        <v>10</v>
      </c>
      <c r="J16" s="19">
        <v>0</v>
      </c>
      <c r="K16" s="20">
        <f>SUM(F6:N6,F16:J16)</f>
        <v>87</v>
      </c>
      <c r="L16" s="13">
        <f t="shared" si="1"/>
        <v>8</v>
      </c>
      <c r="M16" s="3">
        <f t="shared" si="2"/>
        <v>95</v>
      </c>
    </row>
    <row r="17" spans="1:13" ht="56.25" x14ac:dyDescent="0.25">
      <c r="A17" s="7">
        <v>5</v>
      </c>
      <c r="B17" s="5" t="s">
        <v>6</v>
      </c>
      <c r="C17" s="5" t="s">
        <v>2</v>
      </c>
      <c r="D17" s="5">
        <v>1095455</v>
      </c>
      <c r="E17" s="16" t="s">
        <v>18</v>
      </c>
      <c r="F17" s="19">
        <v>155</v>
      </c>
      <c r="G17" s="19">
        <v>3</v>
      </c>
      <c r="H17" s="19">
        <v>35</v>
      </c>
      <c r="I17" s="19">
        <v>10</v>
      </c>
      <c r="J17" s="19">
        <v>0</v>
      </c>
      <c r="K17" s="20">
        <f>SUM(F7:N7,F17:J17)</f>
        <v>284</v>
      </c>
      <c r="L17" s="27">
        <v>27</v>
      </c>
      <c r="M17" s="3">
        <f t="shared" si="2"/>
        <v>311</v>
      </c>
    </row>
    <row r="18" spans="1:13" x14ac:dyDescent="0.25">
      <c r="A18" s="10" t="s">
        <v>7</v>
      </c>
      <c r="B18" s="9"/>
      <c r="C18" s="9"/>
      <c r="D18" s="9"/>
      <c r="E18" s="17"/>
      <c r="F18" s="20">
        <f t="shared" ref="F18:J18" si="3">SUM(F13:F17)</f>
        <v>205</v>
      </c>
      <c r="G18" s="20">
        <f t="shared" si="3"/>
        <v>11</v>
      </c>
      <c r="H18" s="20">
        <f t="shared" si="3"/>
        <v>118</v>
      </c>
      <c r="I18" s="20">
        <f t="shared" si="3"/>
        <v>72</v>
      </c>
      <c r="J18" s="20">
        <f t="shared" si="3"/>
        <v>8</v>
      </c>
      <c r="K18" s="20">
        <f>SUM(K13:K17)</f>
        <v>570</v>
      </c>
      <c r="L18" s="20">
        <f t="shared" ref="L18:M18" si="4">SUM(L13:L17)</f>
        <v>53</v>
      </c>
      <c r="M18" s="20">
        <f t="shared" si="4"/>
        <v>623</v>
      </c>
    </row>
  </sheetData>
  <mergeCells count="2">
    <mergeCell ref="A1:E1"/>
    <mergeCell ref="A11:E11"/>
  </mergeCells>
  <conditionalFormatting sqref="F3:H7 J3:N7">
    <cfRule type="cellIs" dxfId="5" priority="3" operator="greaterThan">
      <formula>0</formula>
    </cfRule>
  </conditionalFormatting>
  <conditionalFormatting sqref="F13:J17">
    <cfRule type="cellIs" dxfId="4" priority="2" operator="greaterThan">
      <formula>0</formula>
    </cfRule>
  </conditionalFormatting>
  <conditionalFormatting sqref="I3:I4">
    <cfRule type="cellIs" dxfId="3" priority="1" operator="greaterThan">
      <formula>0</formula>
    </cfRule>
  </conditionalFormatting>
  <printOptions verticalCentered="1"/>
  <pageMargins left="0.23622047244094491" right="0.23622047244094491" top="0.43307086614173229" bottom="0.27559055118110237" header="0.31496062992125984" footer="0.31496062992125984"/>
  <pageSetup paperSize="9" scale="71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BreakPreview" zoomScaleNormal="100" zoomScaleSheetLayoutView="100" workbookViewId="0">
      <selection activeCell="F10" sqref="F10"/>
    </sheetView>
  </sheetViews>
  <sheetFormatPr defaultRowHeight="15" x14ac:dyDescent="0.25"/>
  <cols>
    <col min="1" max="1" width="5.28515625" bestFit="1" customWidth="1"/>
    <col min="2" max="2" width="5.140625" customWidth="1"/>
    <col min="3" max="3" width="7" bestFit="1" customWidth="1"/>
    <col min="4" max="4" width="90.140625" customWidth="1"/>
    <col min="5" max="5" width="4" bestFit="1" customWidth="1"/>
    <col min="6" max="6" width="9.7109375" customWidth="1"/>
  </cols>
  <sheetData>
    <row r="1" spans="1:6" x14ac:dyDescent="0.25">
      <c r="A1" s="3" t="s">
        <v>9</v>
      </c>
      <c r="B1" s="3" t="s">
        <v>8</v>
      </c>
      <c r="C1" s="3" t="s">
        <v>11</v>
      </c>
      <c r="D1" s="15" t="s">
        <v>12</v>
      </c>
      <c r="E1" s="3" t="s">
        <v>10</v>
      </c>
      <c r="F1" s="4" t="s">
        <v>38</v>
      </c>
    </row>
    <row r="2" spans="1:6" ht="56.25" x14ac:dyDescent="0.25">
      <c r="A2" s="5" t="s">
        <v>1</v>
      </c>
      <c r="B2" s="7">
        <v>1</v>
      </c>
      <c r="C2" s="5">
        <v>1095451</v>
      </c>
      <c r="D2" s="16" t="s">
        <v>14</v>
      </c>
      <c r="E2" s="5" t="s">
        <v>2</v>
      </c>
      <c r="F2" s="3">
        <v>69</v>
      </c>
    </row>
    <row r="3" spans="1:6" ht="56.25" x14ac:dyDescent="0.25">
      <c r="A3" s="6" t="s">
        <v>3</v>
      </c>
      <c r="B3" s="8">
        <v>2</v>
      </c>
      <c r="C3" s="6">
        <v>1095452</v>
      </c>
      <c r="D3" s="16" t="s">
        <v>15</v>
      </c>
      <c r="E3" s="6" t="s">
        <v>2</v>
      </c>
      <c r="F3" s="3">
        <v>64</v>
      </c>
    </row>
    <row r="4" spans="1:6" ht="56.25" x14ac:dyDescent="0.25">
      <c r="A4" s="5" t="s">
        <v>4</v>
      </c>
      <c r="B4" s="7">
        <v>3</v>
      </c>
      <c r="C4" s="5">
        <v>1095453</v>
      </c>
      <c r="D4" s="16" t="s">
        <v>16</v>
      </c>
      <c r="E4" s="5" t="s">
        <v>2</v>
      </c>
      <c r="F4" s="3">
        <v>84</v>
      </c>
    </row>
    <row r="5" spans="1:6" ht="56.25" x14ac:dyDescent="0.25">
      <c r="A5" s="6" t="s">
        <v>5</v>
      </c>
      <c r="B5" s="8">
        <v>4</v>
      </c>
      <c r="C5" s="6">
        <v>1095454</v>
      </c>
      <c r="D5" s="16" t="s">
        <v>17</v>
      </c>
      <c r="E5" s="6" t="s">
        <v>2</v>
      </c>
      <c r="F5" s="3">
        <v>95</v>
      </c>
    </row>
    <row r="6" spans="1:6" ht="56.25" x14ac:dyDescent="0.25">
      <c r="A6" s="5" t="s">
        <v>6</v>
      </c>
      <c r="B6" s="7">
        <v>5</v>
      </c>
      <c r="C6" s="5">
        <v>1095455</v>
      </c>
      <c r="D6" s="16" t="s">
        <v>18</v>
      </c>
      <c r="E6" s="5" t="s">
        <v>2</v>
      </c>
      <c r="F6" s="3">
        <v>311</v>
      </c>
    </row>
    <row r="7" spans="1:6" x14ac:dyDescent="0.25">
      <c r="A7" s="9"/>
      <c r="B7" s="10" t="s">
        <v>7</v>
      </c>
      <c r="C7" s="9"/>
      <c r="D7" s="17"/>
      <c r="E7" s="9"/>
      <c r="F7" s="20">
        <v>623</v>
      </c>
    </row>
  </sheetData>
  <printOptions verticalCentered="1"/>
  <pageMargins left="0.23622047244094491" right="0.23622047244094491" top="0.43307086614173229" bottom="0.27559055118110237" header="0.31496062992125984" footer="0.31496062992125984"/>
  <pageSetup paperSize="9" scale="7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view="pageBreakPreview" zoomScaleNormal="100" zoomScaleSheetLayoutView="100" workbookViewId="0">
      <selection activeCell="T29" sqref="T29"/>
    </sheetView>
  </sheetViews>
  <sheetFormatPr defaultRowHeight="15" x14ac:dyDescent="0.25"/>
  <cols>
    <col min="1" max="1" width="5.140625" customWidth="1"/>
    <col min="2" max="2" width="5.5703125" bestFit="1" customWidth="1"/>
    <col min="3" max="3" width="4" bestFit="1" customWidth="1"/>
    <col min="4" max="4" width="7" bestFit="1" customWidth="1"/>
    <col min="5" max="5" width="52.5703125" customWidth="1"/>
    <col min="6" max="6" width="8.7109375" customWidth="1"/>
    <col min="7" max="7" width="8.28515625" customWidth="1"/>
    <col min="8" max="8" width="8.7109375" customWidth="1"/>
    <col min="9" max="9" width="8.28515625" customWidth="1"/>
    <col min="10" max="11" width="8.7109375" customWidth="1"/>
    <col min="12" max="20" width="8.28515625" customWidth="1"/>
    <col min="21" max="21" width="8" bestFit="1" customWidth="1"/>
    <col min="22" max="22" width="8.28515625" customWidth="1"/>
  </cols>
  <sheetData>
    <row r="1" spans="1:22" ht="39.75" customHeight="1" x14ac:dyDescent="0.25">
      <c r="A1" s="58" t="s">
        <v>42</v>
      </c>
      <c r="B1" s="58"/>
      <c r="C1" s="58"/>
      <c r="D1" s="58"/>
      <c r="E1" s="59"/>
      <c r="F1" s="18" t="s">
        <v>20</v>
      </c>
      <c r="G1" s="18" t="s">
        <v>21</v>
      </c>
      <c r="H1" s="18" t="s">
        <v>35</v>
      </c>
      <c r="I1" s="24" t="s">
        <v>36</v>
      </c>
      <c r="J1" s="18" t="s">
        <v>22</v>
      </c>
      <c r="K1" s="18" t="s">
        <v>23</v>
      </c>
      <c r="L1" s="18" t="s">
        <v>24</v>
      </c>
      <c r="M1" s="18" t="s">
        <v>25</v>
      </c>
      <c r="N1" s="18" t="s">
        <v>26</v>
      </c>
      <c r="O1" s="18" t="s">
        <v>27</v>
      </c>
      <c r="P1" s="18" t="s">
        <v>28</v>
      </c>
      <c r="Q1" s="18" t="s">
        <v>29</v>
      </c>
      <c r="R1" s="18" t="s">
        <v>30</v>
      </c>
      <c r="S1" s="18" t="s">
        <v>31</v>
      </c>
      <c r="T1" s="4" t="s">
        <v>19</v>
      </c>
      <c r="U1" s="18" t="s">
        <v>32</v>
      </c>
      <c r="V1" s="4" t="s">
        <v>19</v>
      </c>
    </row>
    <row r="2" spans="1:22" x14ac:dyDescent="0.25">
      <c r="A2" s="3" t="s">
        <v>8</v>
      </c>
      <c r="B2" s="3" t="s">
        <v>9</v>
      </c>
      <c r="C2" s="3" t="s">
        <v>10</v>
      </c>
      <c r="D2" s="3" t="s">
        <v>11</v>
      </c>
      <c r="E2" s="15" t="s">
        <v>12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  <c r="O2" s="3" t="s">
        <v>0</v>
      </c>
      <c r="P2" s="3" t="s">
        <v>0</v>
      </c>
      <c r="Q2" s="3" t="s">
        <v>0</v>
      </c>
      <c r="R2" s="3" t="s">
        <v>0</v>
      </c>
      <c r="S2" s="3" t="s">
        <v>0</v>
      </c>
      <c r="T2" s="3" t="s">
        <v>33</v>
      </c>
      <c r="U2" s="12">
        <v>0.1</v>
      </c>
      <c r="V2" s="4" t="s">
        <v>34</v>
      </c>
    </row>
    <row r="3" spans="1:22" ht="101.25" x14ac:dyDescent="0.25">
      <c r="A3" s="7">
        <v>1</v>
      </c>
      <c r="B3" s="5" t="s">
        <v>1</v>
      </c>
      <c r="C3" s="5" t="s">
        <v>2</v>
      </c>
      <c r="D3" s="5">
        <v>1095451</v>
      </c>
      <c r="E3" s="16" t="s">
        <v>14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26">
        <v>0</v>
      </c>
      <c r="M3" s="19">
        <v>0</v>
      </c>
      <c r="N3" s="19">
        <v>0</v>
      </c>
      <c r="O3" s="19">
        <v>2</v>
      </c>
      <c r="P3" s="19">
        <v>0</v>
      </c>
      <c r="Q3" s="19">
        <v>30</v>
      </c>
      <c r="R3" s="19">
        <v>20</v>
      </c>
      <c r="S3" s="19">
        <v>6</v>
      </c>
      <c r="T3" s="20">
        <f>SUM(F3:N3,O3:S3)</f>
        <v>58</v>
      </c>
      <c r="U3" s="13">
        <f>ROUNDDOWN(T3*$U$2,0)+6</f>
        <v>11</v>
      </c>
      <c r="V3" s="3">
        <f>T3+U3</f>
        <v>69</v>
      </c>
    </row>
    <row r="4" spans="1:22" x14ac:dyDescent="0.25">
      <c r="A4" s="28"/>
      <c r="B4" s="29" t="s">
        <v>40</v>
      </c>
      <c r="C4" s="28"/>
      <c r="D4" s="30">
        <v>0.75</v>
      </c>
      <c r="E4" s="30"/>
      <c r="F4" s="31">
        <f t="shared" ref="F4:S4" si="0">F3-F5</f>
        <v>0</v>
      </c>
      <c r="G4" s="31">
        <f t="shared" si="0"/>
        <v>0</v>
      </c>
      <c r="H4" s="31">
        <f t="shared" si="0"/>
        <v>0</v>
      </c>
      <c r="I4" s="31">
        <f t="shared" si="0"/>
        <v>0</v>
      </c>
      <c r="J4" s="31">
        <f t="shared" si="0"/>
        <v>0</v>
      </c>
      <c r="K4" s="31">
        <f t="shared" si="0"/>
        <v>0</v>
      </c>
      <c r="L4" s="31">
        <f t="shared" si="0"/>
        <v>0</v>
      </c>
      <c r="M4" s="31">
        <f t="shared" si="0"/>
        <v>0</v>
      </c>
      <c r="N4" s="31">
        <f t="shared" si="0"/>
        <v>0</v>
      </c>
      <c r="O4" s="31">
        <f t="shared" si="0"/>
        <v>1</v>
      </c>
      <c r="P4" s="31">
        <f t="shared" si="0"/>
        <v>0</v>
      </c>
      <c r="Q4" s="31">
        <f t="shared" si="0"/>
        <v>23</v>
      </c>
      <c r="R4" s="31">
        <f t="shared" si="0"/>
        <v>15</v>
      </c>
      <c r="S4" s="31">
        <f t="shared" si="0"/>
        <v>5</v>
      </c>
      <c r="T4" s="32">
        <f>SUM(F4:S4)</f>
        <v>44</v>
      </c>
      <c r="U4" s="31">
        <f t="shared" ref="U4" si="1">U3-U5</f>
        <v>9</v>
      </c>
      <c r="V4" s="33">
        <f>SUM(T4:U4)</f>
        <v>53</v>
      </c>
    </row>
    <row r="5" spans="1:22" x14ac:dyDescent="0.25">
      <c r="A5" s="34"/>
      <c r="B5" s="35" t="s">
        <v>39</v>
      </c>
      <c r="C5" s="34"/>
      <c r="D5" s="36">
        <v>0.25</v>
      </c>
      <c r="E5" s="36"/>
      <c r="F5" s="37">
        <f t="shared" ref="F5:S5" si="2">IF(AND(F3&lt;4,F3&gt;0),1,ROUNDDOWN(F3*25%,0))</f>
        <v>0</v>
      </c>
      <c r="G5" s="37">
        <f t="shared" si="2"/>
        <v>0</v>
      </c>
      <c r="H5" s="37">
        <f t="shared" si="2"/>
        <v>0</v>
      </c>
      <c r="I5" s="37">
        <f t="shared" si="2"/>
        <v>0</v>
      </c>
      <c r="J5" s="37">
        <f t="shared" si="2"/>
        <v>0</v>
      </c>
      <c r="K5" s="37">
        <f t="shared" si="2"/>
        <v>0</v>
      </c>
      <c r="L5" s="37">
        <f t="shared" si="2"/>
        <v>0</v>
      </c>
      <c r="M5" s="37">
        <f t="shared" si="2"/>
        <v>0</v>
      </c>
      <c r="N5" s="37">
        <f t="shared" si="2"/>
        <v>0</v>
      </c>
      <c r="O5" s="37">
        <f t="shared" si="2"/>
        <v>1</v>
      </c>
      <c r="P5" s="37">
        <f t="shared" si="2"/>
        <v>0</v>
      </c>
      <c r="Q5" s="37">
        <f t="shared" si="2"/>
        <v>7</v>
      </c>
      <c r="R5" s="37">
        <f t="shared" si="2"/>
        <v>5</v>
      </c>
      <c r="S5" s="37">
        <f t="shared" si="2"/>
        <v>1</v>
      </c>
      <c r="T5" s="37">
        <f>SUM(F5:S5)</f>
        <v>14</v>
      </c>
      <c r="U5" s="37">
        <f t="shared" ref="U5" si="3">IF(AND(U3&lt;4,U3&gt;0),1,ROUNDDOWN(U3*25%,0))</f>
        <v>2</v>
      </c>
      <c r="V5" s="38">
        <f t="shared" ref="V5" si="4">SUM(T5:U5)</f>
        <v>16</v>
      </c>
    </row>
    <row r="6" spans="1:22" ht="101.25" x14ac:dyDescent="0.25">
      <c r="A6" s="8">
        <v>2</v>
      </c>
      <c r="B6" s="6" t="s">
        <v>3</v>
      </c>
      <c r="C6" s="6" t="s">
        <v>2</v>
      </c>
      <c r="D6" s="6">
        <v>1095452</v>
      </c>
      <c r="E6" s="16" t="s">
        <v>15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26">
        <v>0</v>
      </c>
      <c r="M6" s="19">
        <v>0</v>
      </c>
      <c r="N6" s="19">
        <v>0</v>
      </c>
      <c r="O6" s="19">
        <v>15</v>
      </c>
      <c r="P6" s="19">
        <v>0</v>
      </c>
      <c r="Q6" s="19">
        <v>23</v>
      </c>
      <c r="R6" s="19">
        <v>16</v>
      </c>
      <c r="S6" s="19">
        <v>0</v>
      </c>
      <c r="T6" s="20">
        <f>SUM(F6:N6,O6:S6)</f>
        <v>54</v>
      </c>
      <c r="U6" s="13">
        <f>ROUNDDOWN(T6*$U$2,0)+5</f>
        <v>10</v>
      </c>
      <c r="V6" s="3">
        <f t="shared" ref="V6:V15" si="5">T6+U6</f>
        <v>64</v>
      </c>
    </row>
    <row r="7" spans="1:22" x14ac:dyDescent="0.25">
      <c r="A7" s="28"/>
      <c r="B7" s="29" t="s">
        <v>40</v>
      </c>
      <c r="C7" s="28"/>
      <c r="D7" s="30">
        <v>0.75</v>
      </c>
      <c r="E7" s="30"/>
      <c r="F7" s="31">
        <f t="shared" ref="F7:S7" si="6">F6-F8</f>
        <v>0</v>
      </c>
      <c r="G7" s="31">
        <f t="shared" si="6"/>
        <v>0</v>
      </c>
      <c r="H7" s="31">
        <f t="shared" si="6"/>
        <v>0</v>
      </c>
      <c r="I7" s="31">
        <f t="shared" si="6"/>
        <v>0</v>
      </c>
      <c r="J7" s="31">
        <f t="shared" si="6"/>
        <v>0</v>
      </c>
      <c r="K7" s="31">
        <f t="shared" si="6"/>
        <v>0</v>
      </c>
      <c r="L7" s="31">
        <f t="shared" si="6"/>
        <v>0</v>
      </c>
      <c r="M7" s="31">
        <f t="shared" si="6"/>
        <v>0</v>
      </c>
      <c r="N7" s="31">
        <f t="shared" si="6"/>
        <v>0</v>
      </c>
      <c r="O7" s="31">
        <f t="shared" si="6"/>
        <v>12</v>
      </c>
      <c r="P7" s="31">
        <f t="shared" si="6"/>
        <v>0</v>
      </c>
      <c r="Q7" s="31">
        <f t="shared" si="6"/>
        <v>18</v>
      </c>
      <c r="R7" s="31">
        <f t="shared" si="6"/>
        <v>12</v>
      </c>
      <c r="S7" s="31">
        <f t="shared" si="6"/>
        <v>0</v>
      </c>
      <c r="T7" s="32">
        <f>SUM(F7:S7)</f>
        <v>42</v>
      </c>
      <c r="U7" s="31">
        <f t="shared" ref="U7" si="7">U6-U8</f>
        <v>8</v>
      </c>
      <c r="V7" s="33">
        <f>SUM(T7:U7)</f>
        <v>50</v>
      </c>
    </row>
    <row r="8" spans="1:22" x14ac:dyDescent="0.25">
      <c r="A8" s="34"/>
      <c r="B8" s="35" t="s">
        <v>39</v>
      </c>
      <c r="C8" s="34"/>
      <c r="D8" s="36">
        <v>0.25</v>
      </c>
      <c r="E8" s="36"/>
      <c r="F8" s="37">
        <f t="shared" ref="F8:S8" si="8">IF(AND(F6&lt;4,F6&gt;0),1,ROUNDDOWN(F6*25%,0))</f>
        <v>0</v>
      </c>
      <c r="G8" s="37">
        <f t="shared" si="8"/>
        <v>0</v>
      </c>
      <c r="H8" s="37">
        <f t="shared" si="8"/>
        <v>0</v>
      </c>
      <c r="I8" s="37">
        <f t="shared" si="8"/>
        <v>0</v>
      </c>
      <c r="J8" s="37">
        <f t="shared" si="8"/>
        <v>0</v>
      </c>
      <c r="K8" s="37">
        <f t="shared" si="8"/>
        <v>0</v>
      </c>
      <c r="L8" s="37">
        <f t="shared" si="8"/>
        <v>0</v>
      </c>
      <c r="M8" s="37">
        <f t="shared" si="8"/>
        <v>0</v>
      </c>
      <c r="N8" s="37">
        <f t="shared" si="8"/>
        <v>0</v>
      </c>
      <c r="O8" s="37">
        <f t="shared" si="8"/>
        <v>3</v>
      </c>
      <c r="P8" s="37">
        <f t="shared" si="8"/>
        <v>0</v>
      </c>
      <c r="Q8" s="37">
        <f t="shared" si="8"/>
        <v>5</v>
      </c>
      <c r="R8" s="37">
        <f t="shared" si="8"/>
        <v>4</v>
      </c>
      <c r="S8" s="37">
        <f t="shared" si="8"/>
        <v>0</v>
      </c>
      <c r="T8" s="37">
        <f>SUM(F8:S8)</f>
        <v>12</v>
      </c>
      <c r="U8" s="37">
        <f t="shared" ref="U8" si="9">IF(AND(U6&lt;4,U6&gt;0),1,ROUNDDOWN(U6*25%,0))</f>
        <v>2</v>
      </c>
      <c r="V8" s="38">
        <f t="shared" ref="V8" si="10">SUM(T8:U8)</f>
        <v>14</v>
      </c>
    </row>
    <row r="9" spans="1:22" ht="101.25" x14ac:dyDescent="0.25">
      <c r="A9" s="7">
        <v>3</v>
      </c>
      <c r="B9" s="5" t="s">
        <v>4</v>
      </c>
      <c r="C9" s="5" t="s">
        <v>2</v>
      </c>
      <c r="D9" s="5">
        <v>1095453</v>
      </c>
      <c r="E9" s="16" t="s">
        <v>16</v>
      </c>
      <c r="F9" s="19">
        <v>0</v>
      </c>
      <c r="G9" s="19">
        <v>2</v>
      </c>
      <c r="H9" s="19">
        <v>0</v>
      </c>
      <c r="I9" s="26">
        <v>6</v>
      </c>
      <c r="J9" s="19">
        <v>0</v>
      </c>
      <c r="K9" s="19">
        <v>0</v>
      </c>
      <c r="L9" s="19">
        <v>0</v>
      </c>
      <c r="M9" s="19">
        <v>3</v>
      </c>
      <c r="N9" s="19">
        <v>8</v>
      </c>
      <c r="O9" s="19">
        <v>17</v>
      </c>
      <c r="P9" s="19">
        <v>8</v>
      </c>
      <c r="Q9" s="19">
        <v>15</v>
      </c>
      <c r="R9" s="19">
        <v>16</v>
      </c>
      <c r="S9" s="19">
        <v>2</v>
      </c>
      <c r="T9" s="20">
        <f>SUM(F9:N9,O9:S9)</f>
        <v>77</v>
      </c>
      <c r="U9" s="13">
        <f>ROUNDDOWN(T9*$U$2,0)</f>
        <v>7</v>
      </c>
      <c r="V9" s="3">
        <f t="shared" si="5"/>
        <v>84</v>
      </c>
    </row>
    <row r="10" spans="1:22" x14ac:dyDescent="0.25">
      <c r="A10" s="28"/>
      <c r="B10" s="29" t="s">
        <v>40</v>
      </c>
      <c r="C10" s="28"/>
      <c r="D10" s="30">
        <v>0.75</v>
      </c>
      <c r="E10" s="30"/>
      <c r="F10" s="31">
        <f t="shared" ref="F10:S10" si="11">F9-F11</f>
        <v>0</v>
      </c>
      <c r="G10" s="31">
        <f t="shared" si="11"/>
        <v>1</v>
      </c>
      <c r="H10" s="31">
        <f t="shared" si="11"/>
        <v>0</v>
      </c>
      <c r="I10" s="31">
        <f t="shared" si="11"/>
        <v>5</v>
      </c>
      <c r="J10" s="31">
        <f t="shared" si="11"/>
        <v>0</v>
      </c>
      <c r="K10" s="31">
        <f t="shared" si="11"/>
        <v>0</v>
      </c>
      <c r="L10" s="31">
        <f t="shared" si="11"/>
        <v>0</v>
      </c>
      <c r="M10" s="31">
        <f t="shared" si="11"/>
        <v>2</v>
      </c>
      <c r="N10" s="31">
        <f t="shared" si="11"/>
        <v>6</v>
      </c>
      <c r="O10" s="31">
        <f t="shared" si="11"/>
        <v>13</v>
      </c>
      <c r="P10" s="31">
        <f t="shared" si="11"/>
        <v>6</v>
      </c>
      <c r="Q10" s="31">
        <f t="shared" si="11"/>
        <v>12</v>
      </c>
      <c r="R10" s="31">
        <f t="shared" si="11"/>
        <v>12</v>
      </c>
      <c r="S10" s="31">
        <f t="shared" si="11"/>
        <v>1</v>
      </c>
      <c r="T10" s="32">
        <f>SUM(F10:S10)</f>
        <v>58</v>
      </c>
      <c r="U10" s="31">
        <f t="shared" ref="U10" si="12">U9-U11</f>
        <v>6</v>
      </c>
      <c r="V10" s="33">
        <f>SUM(T10:U10)</f>
        <v>64</v>
      </c>
    </row>
    <row r="11" spans="1:22" x14ac:dyDescent="0.25">
      <c r="A11" s="34"/>
      <c r="B11" s="35" t="s">
        <v>39</v>
      </c>
      <c r="C11" s="34"/>
      <c r="D11" s="36">
        <v>0.25</v>
      </c>
      <c r="E11" s="36"/>
      <c r="F11" s="37">
        <f t="shared" ref="F11:S11" si="13">IF(AND(F9&lt;4,F9&gt;0),1,ROUNDDOWN(F9*25%,0))</f>
        <v>0</v>
      </c>
      <c r="G11" s="37">
        <f t="shared" si="13"/>
        <v>1</v>
      </c>
      <c r="H11" s="37">
        <f t="shared" si="13"/>
        <v>0</v>
      </c>
      <c r="I11" s="37">
        <f t="shared" si="13"/>
        <v>1</v>
      </c>
      <c r="J11" s="37">
        <f t="shared" si="13"/>
        <v>0</v>
      </c>
      <c r="K11" s="37">
        <f t="shared" si="13"/>
        <v>0</v>
      </c>
      <c r="L11" s="37">
        <f t="shared" si="13"/>
        <v>0</v>
      </c>
      <c r="M11" s="37">
        <f t="shared" si="13"/>
        <v>1</v>
      </c>
      <c r="N11" s="37">
        <f t="shared" si="13"/>
        <v>2</v>
      </c>
      <c r="O11" s="37">
        <f t="shared" si="13"/>
        <v>4</v>
      </c>
      <c r="P11" s="37">
        <f t="shared" si="13"/>
        <v>2</v>
      </c>
      <c r="Q11" s="37">
        <f t="shared" si="13"/>
        <v>3</v>
      </c>
      <c r="R11" s="37">
        <f t="shared" si="13"/>
        <v>4</v>
      </c>
      <c r="S11" s="37">
        <f t="shared" si="13"/>
        <v>1</v>
      </c>
      <c r="T11" s="37">
        <f>SUM(F11:S11)</f>
        <v>19</v>
      </c>
      <c r="U11" s="37">
        <f t="shared" ref="U11" si="14">IF(AND(U9&lt;4,U9&gt;0),1,ROUNDDOWN(U9*25%,0))</f>
        <v>1</v>
      </c>
      <c r="V11" s="38">
        <f t="shared" ref="V11" si="15">SUM(T11:U11)</f>
        <v>20</v>
      </c>
    </row>
    <row r="12" spans="1:22" ht="101.25" x14ac:dyDescent="0.25">
      <c r="A12" s="8">
        <v>4</v>
      </c>
      <c r="B12" s="6" t="s">
        <v>5</v>
      </c>
      <c r="C12" s="6" t="s">
        <v>2</v>
      </c>
      <c r="D12" s="6">
        <v>1095454</v>
      </c>
      <c r="E12" s="16" t="s">
        <v>17</v>
      </c>
      <c r="F12" s="19">
        <v>9</v>
      </c>
      <c r="G12" s="19">
        <v>2</v>
      </c>
      <c r="H12" s="19">
        <v>10</v>
      </c>
      <c r="I12" s="19">
        <v>0</v>
      </c>
      <c r="J12" s="19">
        <v>0</v>
      </c>
      <c r="K12" s="19">
        <v>10</v>
      </c>
      <c r="L12" s="26">
        <v>0</v>
      </c>
      <c r="M12" s="19">
        <v>2</v>
      </c>
      <c r="N12" s="19">
        <v>3</v>
      </c>
      <c r="O12" s="19">
        <v>16</v>
      </c>
      <c r="P12" s="19">
        <v>0</v>
      </c>
      <c r="Q12" s="19">
        <v>15</v>
      </c>
      <c r="R12" s="19">
        <v>10</v>
      </c>
      <c r="S12" s="19">
        <v>0</v>
      </c>
      <c r="T12" s="20">
        <f>SUM(F12:N12,O12:S12)</f>
        <v>77</v>
      </c>
      <c r="U12" s="13">
        <f>ROUNDDOWN(T12*$U$2,0)+11</f>
        <v>18</v>
      </c>
      <c r="V12" s="3">
        <f t="shared" si="5"/>
        <v>95</v>
      </c>
    </row>
    <row r="13" spans="1:22" x14ac:dyDescent="0.25">
      <c r="A13" s="28"/>
      <c r="B13" s="29" t="s">
        <v>40</v>
      </c>
      <c r="C13" s="28"/>
      <c r="D13" s="30">
        <v>0.75</v>
      </c>
      <c r="E13" s="30"/>
      <c r="F13" s="31">
        <f t="shared" ref="F13:S13" si="16">F12-F14</f>
        <v>7</v>
      </c>
      <c r="G13" s="31">
        <f t="shared" si="16"/>
        <v>1</v>
      </c>
      <c r="H13" s="31">
        <f t="shared" si="16"/>
        <v>8</v>
      </c>
      <c r="I13" s="31">
        <f t="shared" si="16"/>
        <v>0</v>
      </c>
      <c r="J13" s="31">
        <f t="shared" si="16"/>
        <v>0</v>
      </c>
      <c r="K13" s="31">
        <f t="shared" si="16"/>
        <v>8</v>
      </c>
      <c r="L13" s="31">
        <f t="shared" si="16"/>
        <v>0</v>
      </c>
      <c r="M13" s="31">
        <f t="shared" si="16"/>
        <v>1</v>
      </c>
      <c r="N13" s="31">
        <f t="shared" si="16"/>
        <v>2</v>
      </c>
      <c r="O13" s="31">
        <f t="shared" si="16"/>
        <v>12</v>
      </c>
      <c r="P13" s="31">
        <f t="shared" si="16"/>
        <v>0</v>
      </c>
      <c r="Q13" s="31">
        <f t="shared" si="16"/>
        <v>12</v>
      </c>
      <c r="R13" s="31">
        <f t="shared" si="16"/>
        <v>8</v>
      </c>
      <c r="S13" s="31">
        <f t="shared" si="16"/>
        <v>0</v>
      </c>
      <c r="T13" s="32">
        <f>SUM(F13:S13)</f>
        <v>59</v>
      </c>
      <c r="U13" s="31">
        <f t="shared" ref="U13" si="17">U12-U14</f>
        <v>14</v>
      </c>
      <c r="V13" s="33">
        <f>SUM(T13:U13)</f>
        <v>73</v>
      </c>
    </row>
    <row r="14" spans="1:22" x14ac:dyDescent="0.25">
      <c r="A14" s="34"/>
      <c r="B14" s="35" t="s">
        <v>39</v>
      </c>
      <c r="C14" s="34"/>
      <c r="D14" s="36">
        <v>0.25</v>
      </c>
      <c r="E14" s="36"/>
      <c r="F14" s="37">
        <f t="shared" ref="F14:S14" si="18">IF(AND(F12&lt;4,F12&gt;0),1,ROUNDDOWN(F12*25%,0))</f>
        <v>2</v>
      </c>
      <c r="G14" s="37">
        <f t="shared" si="18"/>
        <v>1</v>
      </c>
      <c r="H14" s="37">
        <f t="shared" si="18"/>
        <v>2</v>
      </c>
      <c r="I14" s="37">
        <f t="shared" si="18"/>
        <v>0</v>
      </c>
      <c r="J14" s="37">
        <f t="shared" si="18"/>
        <v>0</v>
      </c>
      <c r="K14" s="37">
        <f t="shared" si="18"/>
        <v>2</v>
      </c>
      <c r="L14" s="37">
        <f t="shared" si="18"/>
        <v>0</v>
      </c>
      <c r="M14" s="37">
        <f t="shared" si="18"/>
        <v>1</v>
      </c>
      <c r="N14" s="37">
        <f t="shared" si="18"/>
        <v>1</v>
      </c>
      <c r="O14" s="37">
        <f t="shared" si="18"/>
        <v>4</v>
      </c>
      <c r="P14" s="37">
        <f t="shared" si="18"/>
        <v>0</v>
      </c>
      <c r="Q14" s="37">
        <f t="shared" si="18"/>
        <v>3</v>
      </c>
      <c r="R14" s="37">
        <f t="shared" si="18"/>
        <v>2</v>
      </c>
      <c r="S14" s="37">
        <f t="shared" si="18"/>
        <v>0</v>
      </c>
      <c r="T14" s="37">
        <f>SUM(F14:S14)</f>
        <v>18</v>
      </c>
      <c r="U14" s="37">
        <f t="shared" ref="U14" si="19">IF(AND(U12&lt;4,U12&gt;0),1,ROUNDDOWN(U12*25%,0))</f>
        <v>4</v>
      </c>
      <c r="V14" s="38">
        <f t="shared" ref="V14" si="20">SUM(T14:U14)</f>
        <v>22</v>
      </c>
    </row>
    <row r="15" spans="1:22" ht="101.25" x14ac:dyDescent="0.25">
      <c r="A15" s="7">
        <v>5</v>
      </c>
      <c r="B15" s="5" t="s">
        <v>6</v>
      </c>
      <c r="C15" s="5" t="s">
        <v>2</v>
      </c>
      <c r="D15" s="5">
        <v>1095455</v>
      </c>
      <c r="E15" s="16" t="s">
        <v>18</v>
      </c>
      <c r="F15" s="19">
        <v>15</v>
      </c>
      <c r="G15" s="19">
        <v>8</v>
      </c>
      <c r="H15" s="19">
        <v>15</v>
      </c>
      <c r="I15" s="26">
        <v>6</v>
      </c>
      <c r="J15" s="19">
        <v>6</v>
      </c>
      <c r="K15" s="19">
        <v>0</v>
      </c>
      <c r="L15" s="26">
        <v>0</v>
      </c>
      <c r="M15" s="19">
        <v>7</v>
      </c>
      <c r="N15" s="19">
        <v>4</v>
      </c>
      <c r="O15" s="19">
        <v>155</v>
      </c>
      <c r="P15" s="19">
        <v>3</v>
      </c>
      <c r="Q15" s="19">
        <v>35</v>
      </c>
      <c r="R15" s="19">
        <v>10</v>
      </c>
      <c r="S15" s="19">
        <v>0</v>
      </c>
      <c r="T15" s="20">
        <f>SUM(F15:N15,O15:S15)</f>
        <v>264</v>
      </c>
      <c r="U15" s="27">
        <f>27+20</f>
        <v>47</v>
      </c>
      <c r="V15" s="3">
        <f t="shared" si="5"/>
        <v>311</v>
      </c>
    </row>
    <row r="16" spans="1:22" x14ac:dyDescent="0.25">
      <c r="A16" s="28"/>
      <c r="B16" s="29" t="s">
        <v>40</v>
      </c>
      <c r="C16" s="28"/>
      <c r="D16" s="30">
        <v>0.75</v>
      </c>
      <c r="E16" s="30"/>
      <c r="F16" s="31">
        <f t="shared" ref="F16:S16" si="21">F15-F17</f>
        <v>12</v>
      </c>
      <c r="G16" s="31">
        <f t="shared" si="21"/>
        <v>6</v>
      </c>
      <c r="H16" s="31">
        <f t="shared" si="21"/>
        <v>12</v>
      </c>
      <c r="I16" s="31">
        <f t="shared" si="21"/>
        <v>5</v>
      </c>
      <c r="J16" s="31">
        <f t="shared" si="21"/>
        <v>5</v>
      </c>
      <c r="K16" s="31">
        <f t="shared" si="21"/>
        <v>0</v>
      </c>
      <c r="L16" s="31">
        <f t="shared" si="21"/>
        <v>0</v>
      </c>
      <c r="M16" s="31">
        <f t="shared" si="21"/>
        <v>6</v>
      </c>
      <c r="N16" s="31">
        <f t="shared" si="21"/>
        <v>3</v>
      </c>
      <c r="O16" s="31">
        <f t="shared" si="21"/>
        <v>117</v>
      </c>
      <c r="P16" s="31">
        <f t="shared" si="21"/>
        <v>2</v>
      </c>
      <c r="Q16" s="31">
        <f t="shared" si="21"/>
        <v>27</v>
      </c>
      <c r="R16" s="31">
        <f t="shared" si="21"/>
        <v>8</v>
      </c>
      <c r="S16" s="31">
        <f t="shared" si="21"/>
        <v>0</v>
      </c>
      <c r="T16" s="32">
        <f>SUM(F16:S16)</f>
        <v>203</v>
      </c>
      <c r="U16" s="31">
        <f t="shared" ref="U16" si="22">U15-U17</f>
        <v>36</v>
      </c>
      <c r="V16" s="33">
        <f>SUM(T16:U16)</f>
        <v>239</v>
      </c>
    </row>
    <row r="17" spans="1:22" x14ac:dyDescent="0.25">
      <c r="A17" s="34"/>
      <c r="B17" s="35" t="s">
        <v>39</v>
      </c>
      <c r="C17" s="34"/>
      <c r="D17" s="36">
        <v>0.25</v>
      </c>
      <c r="E17" s="36"/>
      <c r="F17" s="37">
        <f t="shared" ref="F17:S17" si="23">IF(AND(F15&lt;4,F15&gt;0),1,ROUNDDOWN(F15*25%,0))</f>
        <v>3</v>
      </c>
      <c r="G17" s="37">
        <f t="shared" si="23"/>
        <v>2</v>
      </c>
      <c r="H17" s="37">
        <f t="shared" si="23"/>
        <v>3</v>
      </c>
      <c r="I17" s="37">
        <f t="shared" si="23"/>
        <v>1</v>
      </c>
      <c r="J17" s="37">
        <f t="shared" si="23"/>
        <v>1</v>
      </c>
      <c r="K17" s="37">
        <f t="shared" si="23"/>
        <v>0</v>
      </c>
      <c r="L17" s="37">
        <f t="shared" si="23"/>
        <v>0</v>
      </c>
      <c r="M17" s="37">
        <f t="shared" si="23"/>
        <v>1</v>
      </c>
      <c r="N17" s="37">
        <f t="shared" si="23"/>
        <v>1</v>
      </c>
      <c r="O17" s="37">
        <f t="shared" si="23"/>
        <v>38</v>
      </c>
      <c r="P17" s="37">
        <f t="shared" si="23"/>
        <v>1</v>
      </c>
      <c r="Q17" s="37">
        <f t="shared" si="23"/>
        <v>8</v>
      </c>
      <c r="R17" s="37">
        <f t="shared" si="23"/>
        <v>2</v>
      </c>
      <c r="S17" s="37">
        <f t="shared" si="23"/>
        <v>0</v>
      </c>
      <c r="T17" s="37">
        <f>SUM(F17:S17)</f>
        <v>61</v>
      </c>
      <c r="U17" s="37">
        <f t="shared" ref="U17" si="24">IF(AND(U15&lt;4,U15&gt;0),1,ROUNDDOWN(U15*25%,0))</f>
        <v>11</v>
      </c>
      <c r="V17" s="38">
        <f t="shared" ref="V17" si="25">SUM(T17:U17)</f>
        <v>72</v>
      </c>
    </row>
    <row r="18" spans="1:22" s="47" customFormat="1" ht="18" customHeight="1" x14ac:dyDescent="0.2">
      <c r="A18" s="39" t="s">
        <v>41</v>
      </c>
      <c r="B18" s="40"/>
      <c r="C18" s="40"/>
      <c r="D18" s="40"/>
      <c r="E18" s="41"/>
      <c r="F18" s="42">
        <f>F3+F6+F9+F12+F15</f>
        <v>24</v>
      </c>
      <c r="G18" s="42">
        <f t="shared" ref="G18:V18" si="26">G3+G6+G9+G12+G15</f>
        <v>12</v>
      </c>
      <c r="H18" s="42">
        <f t="shared" si="26"/>
        <v>25</v>
      </c>
      <c r="I18" s="42">
        <f t="shared" si="26"/>
        <v>12</v>
      </c>
      <c r="J18" s="42">
        <f t="shared" si="26"/>
        <v>6</v>
      </c>
      <c r="K18" s="42">
        <f t="shared" si="26"/>
        <v>10</v>
      </c>
      <c r="L18" s="42">
        <f t="shared" si="26"/>
        <v>0</v>
      </c>
      <c r="M18" s="42">
        <f t="shared" si="26"/>
        <v>12</v>
      </c>
      <c r="N18" s="42">
        <f t="shared" si="26"/>
        <v>15</v>
      </c>
      <c r="O18" s="42">
        <f t="shared" si="26"/>
        <v>205</v>
      </c>
      <c r="P18" s="42">
        <f t="shared" si="26"/>
        <v>11</v>
      </c>
      <c r="Q18" s="42">
        <f t="shared" si="26"/>
        <v>118</v>
      </c>
      <c r="R18" s="42">
        <f t="shared" si="26"/>
        <v>72</v>
      </c>
      <c r="S18" s="42">
        <f t="shared" si="26"/>
        <v>8</v>
      </c>
      <c r="T18" s="42">
        <f t="shared" si="26"/>
        <v>530</v>
      </c>
      <c r="U18" s="42">
        <f t="shared" si="26"/>
        <v>93</v>
      </c>
      <c r="V18" s="55">
        <f t="shared" si="26"/>
        <v>623</v>
      </c>
    </row>
    <row r="19" spans="1:22" s="47" customFormat="1" ht="18" customHeight="1" x14ac:dyDescent="0.2">
      <c r="A19" s="43" t="s">
        <v>41</v>
      </c>
      <c r="B19" s="44"/>
      <c r="C19" s="44"/>
      <c r="D19" s="48">
        <v>0.75</v>
      </c>
      <c r="E19" s="48"/>
      <c r="F19" s="49">
        <f t="shared" ref="F19:U20" si="27">F4+F7+F10+F13+F16</f>
        <v>19</v>
      </c>
      <c r="G19" s="49">
        <f t="shared" si="27"/>
        <v>8</v>
      </c>
      <c r="H19" s="49">
        <f t="shared" si="27"/>
        <v>20</v>
      </c>
      <c r="I19" s="49">
        <f t="shared" si="27"/>
        <v>10</v>
      </c>
      <c r="J19" s="49">
        <f t="shared" si="27"/>
        <v>5</v>
      </c>
      <c r="K19" s="49">
        <f t="shared" si="27"/>
        <v>8</v>
      </c>
      <c r="L19" s="49">
        <f t="shared" si="27"/>
        <v>0</v>
      </c>
      <c r="M19" s="49">
        <f t="shared" si="27"/>
        <v>9</v>
      </c>
      <c r="N19" s="49">
        <f t="shared" si="27"/>
        <v>11</v>
      </c>
      <c r="O19" s="49">
        <f t="shared" si="27"/>
        <v>155</v>
      </c>
      <c r="P19" s="49">
        <f t="shared" si="27"/>
        <v>8</v>
      </c>
      <c r="Q19" s="49">
        <f t="shared" si="27"/>
        <v>92</v>
      </c>
      <c r="R19" s="49">
        <f t="shared" si="27"/>
        <v>55</v>
      </c>
      <c r="S19" s="49">
        <f t="shared" si="27"/>
        <v>6</v>
      </c>
      <c r="T19" s="50">
        <f t="shared" si="27"/>
        <v>406</v>
      </c>
      <c r="U19" s="49">
        <f t="shared" si="27"/>
        <v>73</v>
      </c>
      <c r="V19" s="51">
        <f t="shared" ref="V19" si="28">V4+V7+V10+V13+V16</f>
        <v>479</v>
      </c>
    </row>
    <row r="20" spans="1:22" s="47" customFormat="1" ht="18" customHeight="1" x14ac:dyDescent="0.2">
      <c r="A20" s="45" t="s">
        <v>41</v>
      </c>
      <c r="B20" s="46"/>
      <c r="C20" s="46"/>
      <c r="D20" s="52">
        <v>0.25</v>
      </c>
      <c r="E20" s="52"/>
      <c r="F20" s="53">
        <f t="shared" si="27"/>
        <v>5</v>
      </c>
      <c r="G20" s="53">
        <f t="shared" si="27"/>
        <v>4</v>
      </c>
      <c r="H20" s="53">
        <f t="shared" si="27"/>
        <v>5</v>
      </c>
      <c r="I20" s="53">
        <f t="shared" si="27"/>
        <v>2</v>
      </c>
      <c r="J20" s="53">
        <f t="shared" si="27"/>
        <v>1</v>
      </c>
      <c r="K20" s="53">
        <f t="shared" si="27"/>
        <v>2</v>
      </c>
      <c r="L20" s="53">
        <f t="shared" si="27"/>
        <v>0</v>
      </c>
      <c r="M20" s="53">
        <f t="shared" si="27"/>
        <v>3</v>
      </c>
      <c r="N20" s="53">
        <f t="shared" si="27"/>
        <v>4</v>
      </c>
      <c r="O20" s="53">
        <f t="shared" si="27"/>
        <v>50</v>
      </c>
      <c r="P20" s="53">
        <f t="shared" si="27"/>
        <v>3</v>
      </c>
      <c r="Q20" s="53">
        <f t="shared" si="27"/>
        <v>26</v>
      </c>
      <c r="R20" s="53">
        <f t="shared" si="27"/>
        <v>17</v>
      </c>
      <c r="S20" s="53">
        <f t="shared" si="27"/>
        <v>2</v>
      </c>
      <c r="T20" s="53">
        <f t="shared" si="27"/>
        <v>124</v>
      </c>
      <c r="U20" s="53">
        <f t="shared" si="27"/>
        <v>20</v>
      </c>
      <c r="V20" s="54">
        <f t="shared" ref="V20" si="29">V5+V8+V11+V14+V17</f>
        <v>144</v>
      </c>
    </row>
  </sheetData>
  <mergeCells count="1">
    <mergeCell ref="A1:E1"/>
  </mergeCells>
  <conditionalFormatting sqref="F3:H3 J3:N3 F6:H6 J9:N9 F9:H9 F12:H12 J12:N12 J15:N15 F15:H15 J6:N6">
    <cfRule type="cellIs" dxfId="2" priority="3" operator="greaterThan">
      <formula>0</formula>
    </cfRule>
  </conditionalFormatting>
  <conditionalFormatting sqref="O3:S3 O6:S6 O9:S9 O12:S12 O15:S15">
    <cfRule type="cellIs" dxfId="1" priority="2" operator="greaterThan">
      <formula>0</formula>
    </cfRule>
  </conditionalFormatting>
  <conditionalFormatting sqref="I3 I6">
    <cfRule type="cellIs" dxfId="0" priority="1" operator="greaterThan">
      <formula>0</formula>
    </cfRule>
  </conditionalFormatting>
  <printOptions horizontalCentered="1" verticalCentered="1"/>
  <pageMargins left="3.937007874015748E-2" right="3.937007874015748E-2" top="0.46" bottom="7.874015748031496E-2" header="0.41" footer="0.17"/>
  <pageSetup paperSize="9" scale="66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ORIGINAL</vt:lpstr>
      <vt:lpstr>PÓS AJUSTES</vt:lpstr>
      <vt:lpstr>PÓS AJUSTES (2)</vt:lpstr>
      <vt:lpstr>PÓS COTAS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Rodrigues Leite Correa</dc:creator>
  <cp:lastModifiedBy>Ingrid Rodrigues Leite Correa</cp:lastModifiedBy>
  <cp:lastPrinted>2021-08-26T12:14:51Z</cp:lastPrinted>
  <dcterms:created xsi:type="dcterms:W3CDTF">2022-11-03T13:57:25Z</dcterms:created>
  <dcterms:modified xsi:type="dcterms:W3CDTF">2022-11-03T13:57:25Z</dcterms:modified>
</cp:coreProperties>
</file>